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k Lika\Documents\MARLIA KURIA SARI\SKRIPSI\"/>
    </mc:Choice>
  </mc:AlternateContent>
  <bookViews>
    <workbookView xWindow="0" yWindow="0" windowWidth="20490" windowHeight="7755"/>
  </bookViews>
  <sheets>
    <sheet name="7 HST " sheetId="1" r:id="rId1"/>
    <sheet name="14 HST" sheetId="2" r:id="rId2"/>
    <sheet name="21 HST" sheetId="3" r:id="rId3"/>
    <sheet name="28 HST" sheetId="4" r:id="rId4"/>
    <sheet name="35 HST" sheetId="5" r:id="rId5"/>
    <sheet name="Sheet1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O6" i="1"/>
  <c r="N6" i="1"/>
  <c r="N8" i="1"/>
  <c r="N7" i="1"/>
  <c r="M11" i="1"/>
  <c r="M12" i="1"/>
  <c r="M10" i="1"/>
  <c r="M9" i="1"/>
  <c r="M8" i="1"/>
  <c r="M7" i="1"/>
  <c r="M6" i="1"/>
  <c r="L11" i="1"/>
  <c r="L12" i="1"/>
  <c r="L10" i="1"/>
  <c r="L8" i="1"/>
  <c r="L7" i="1"/>
  <c r="I4" i="1"/>
  <c r="I20" i="1"/>
  <c r="B23" i="1"/>
  <c r="M23" i="3" l="1"/>
  <c r="P18" i="5" l="1"/>
  <c r="P17" i="5"/>
  <c r="O18" i="3"/>
  <c r="O17" i="3"/>
  <c r="F3" i="3" l="1"/>
  <c r="F4" i="3"/>
  <c r="F5" i="3"/>
  <c r="F6" i="3"/>
  <c r="F7" i="3"/>
  <c r="F8" i="3"/>
  <c r="F9" i="3"/>
  <c r="F10" i="3"/>
  <c r="F11" i="3"/>
  <c r="F12" i="3"/>
  <c r="F13" i="3"/>
  <c r="F14" i="3"/>
  <c r="F15" i="3" l="1"/>
  <c r="O18" i="4"/>
  <c r="O17" i="4"/>
  <c r="C22" i="2" l="1"/>
  <c r="D22" i="2"/>
  <c r="E22" i="2"/>
  <c r="F22" i="2"/>
  <c r="G22" i="2"/>
  <c r="B22" i="2"/>
  <c r="I20" i="2"/>
  <c r="I19" i="2"/>
  <c r="I21" i="1"/>
  <c r="C23" i="1"/>
  <c r="D23" i="1"/>
  <c r="E23" i="1"/>
  <c r="F23" i="1"/>
  <c r="G23" i="1"/>
  <c r="N23" i="5" l="1"/>
  <c r="N22" i="5" l="1"/>
  <c r="N21" i="5"/>
  <c r="N20" i="5"/>
  <c r="N19" i="5"/>
  <c r="N18" i="5"/>
  <c r="N17" i="5"/>
  <c r="C22" i="5"/>
  <c r="D22" i="5"/>
  <c r="E22" i="5"/>
  <c r="F22" i="5"/>
  <c r="G22" i="5"/>
  <c r="B22" i="5"/>
  <c r="I20" i="5"/>
  <c r="I19" i="5"/>
  <c r="M22" i="4"/>
  <c r="M21" i="4"/>
  <c r="M20" i="4"/>
  <c r="M19" i="4"/>
  <c r="M18" i="4"/>
  <c r="M17" i="4"/>
  <c r="B22" i="4"/>
  <c r="C22" i="4"/>
  <c r="D22" i="4"/>
  <c r="E22" i="4"/>
  <c r="F22" i="4"/>
  <c r="G22" i="4"/>
  <c r="I20" i="4"/>
  <c r="I19" i="4"/>
  <c r="I19" i="3"/>
  <c r="B22" i="3"/>
  <c r="I20" i="3"/>
  <c r="M22" i="3"/>
  <c r="M21" i="3"/>
  <c r="M19" i="3"/>
  <c r="M20" i="3"/>
  <c r="M18" i="3"/>
  <c r="M17" i="3"/>
  <c r="C22" i="3" l="1"/>
  <c r="D22" i="3"/>
  <c r="E22" i="3"/>
  <c r="F22" i="3"/>
  <c r="G22" i="3"/>
  <c r="M23" i="4" l="1"/>
  <c r="F21" i="5" l="1"/>
  <c r="B21" i="5"/>
  <c r="G20" i="5"/>
  <c r="F20" i="5"/>
  <c r="E20" i="5"/>
  <c r="E21" i="5" s="1"/>
  <c r="D20" i="5"/>
  <c r="H20" i="5" s="1"/>
  <c r="C20" i="5"/>
  <c r="B20" i="5"/>
  <c r="G19" i="5"/>
  <c r="G21" i="5" s="1"/>
  <c r="F19" i="5"/>
  <c r="E19" i="5"/>
  <c r="D19" i="5"/>
  <c r="C19" i="5"/>
  <c r="C21" i="5" s="1"/>
  <c r="B19" i="5"/>
  <c r="E15" i="5"/>
  <c r="D15" i="5"/>
  <c r="C15" i="5"/>
  <c r="F14" i="5"/>
  <c r="F13" i="5"/>
  <c r="L12" i="5"/>
  <c r="F12" i="5"/>
  <c r="F11" i="5"/>
  <c r="R10" i="5"/>
  <c r="F10" i="5"/>
  <c r="L9" i="5"/>
  <c r="F9" i="5"/>
  <c r="R8" i="5"/>
  <c r="Q8" i="5"/>
  <c r="L8" i="5"/>
  <c r="L10" i="5" s="1"/>
  <c r="Q10" i="5" s="1"/>
  <c r="F8" i="5"/>
  <c r="M7" i="5"/>
  <c r="L7" i="5"/>
  <c r="L11" i="5" s="1"/>
  <c r="R9" i="5" s="1"/>
  <c r="F7" i="5"/>
  <c r="R6" i="5"/>
  <c r="Q6" i="5"/>
  <c r="F6" i="5"/>
  <c r="F5" i="5"/>
  <c r="I4" i="5"/>
  <c r="M12" i="5" s="1"/>
  <c r="F4" i="5"/>
  <c r="F15" i="5" s="1"/>
  <c r="F3" i="5"/>
  <c r="G21" i="4"/>
  <c r="C21" i="4"/>
  <c r="B21" i="4"/>
  <c r="G20" i="4"/>
  <c r="F20" i="4"/>
  <c r="F21" i="4" s="1"/>
  <c r="E20" i="4"/>
  <c r="D20" i="4"/>
  <c r="C20" i="4"/>
  <c r="B20" i="4"/>
  <c r="H20" i="4" s="1"/>
  <c r="G19" i="4"/>
  <c r="F19" i="4"/>
  <c r="E19" i="4"/>
  <c r="E21" i="4" s="1"/>
  <c r="D19" i="4"/>
  <c r="D21" i="4" s="1"/>
  <c r="C19" i="4"/>
  <c r="B19" i="4"/>
  <c r="E15" i="4"/>
  <c r="D15" i="4"/>
  <c r="C15" i="4"/>
  <c r="F14" i="4"/>
  <c r="F13" i="4"/>
  <c r="L12" i="4"/>
  <c r="F12" i="4"/>
  <c r="F11" i="4"/>
  <c r="F10" i="4"/>
  <c r="L9" i="4"/>
  <c r="F9" i="4"/>
  <c r="L8" i="4"/>
  <c r="F8" i="4"/>
  <c r="L7" i="4"/>
  <c r="F7" i="4"/>
  <c r="F6" i="4"/>
  <c r="F5" i="4"/>
  <c r="F15" i="4" s="1"/>
  <c r="I4" i="4" s="1"/>
  <c r="F4" i="4"/>
  <c r="F3" i="4"/>
  <c r="G21" i="3"/>
  <c r="G20" i="3"/>
  <c r="F20" i="3"/>
  <c r="E20" i="3"/>
  <c r="D20" i="3"/>
  <c r="C20" i="3"/>
  <c r="C21" i="3" s="1"/>
  <c r="B20" i="3"/>
  <c r="H20" i="3" s="1"/>
  <c r="G19" i="3"/>
  <c r="F19" i="3"/>
  <c r="E19" i="3"/>
  <c r="E21" i="3" s="1"/>
  <c r="D19" i="3"/>
  <c r="D21" i="3" s="1"/>
  <c r="C19" i="3"/>
  <c r="B19" i="3"/>
  <c r="E15" i="3"/>
  <c r="D15" i="3"/>
  <c r="C15" i="3"/>
  <c r="L12" i="3"/>
  <c r="L11" i="3" s="1"/>
  <c r="L9" i="3"/>
  <c r="L8" i="3"/>
  <c r="L7" i="3"/>
  <c r="F21" i="2"/>
  <c r="B21" i="2"/>
  <c r="G20" i="2"/>
  <c r="F20" i="2"/>
  <c r="E20" i="2"/>
  <c r="E21" i="2" s="1"/>
  <c r="D20" i="2"/>
  <c r="H20" i="2" s="1"/>
  <c r="C20" i="2"/>
  <c r="B20" i="2"/>
  <c r="G19" i="2"/>
  <c r="G21" i="2" s="1"/>
  <c r="F19" i="2"/>
  <c r="E19" i="2"/>
  <c r="D19" i="2"/>
  <c r="D21" i="2" s="1"/>
  <c r="C19" i="2"/>
  <c r="C21" i="2" s="1"/>
  <c r="B19" i="2"/>
  <c r="E15" i="2"/>
  <c r="D15" i="2"/>
  <c r="C15" i="2"/>
  <c r="F14" i="2"/>
  <c r="F13" i="2"/>
  <c r="L12" i="2"/>
  <c r="F12" i="2"/>
  <c r="F11" i="2"/>
  <c r="L10" i="2"/>
  <c r="F10" i="2"/>
  <c r="L9" i="2"/>
  <c r="F9" i="2"/>
  <c r="L8" i="2"/>
  <c r="F8" i="2"/>
  <c r="L7" i="2"/>
  <c r="F7" i="2"/>
  <c r="F6" i="2"/>
  <c r="F5" i="2"/>
  <c r="F4" i="2"/>
  <c r="F3" i="2"/>
  <c r="F15" i="2" s="1"/>
  <c r="I4" i="2" s="1"/>
  <c r="G22" i="1"/>
  <c r="C22" i="1"/>
  <c r="B22" i="1"/>
  <c r="G21" i="1"/>
  <c r="F21" i="1"/>
  <c r="F22" i="1" s="1"/>
  <c r="E21" i="1"/>
  <c r="D21" i="1"/>
  <c r="C21" i="1"/>
  <c r="B21" i="1"/>
  <c r="H21" i="1" s="1"/>
  <c r="G20" i="1"/>
  <c r="F20" i="1"/>
  <c r="E20" i="1"/>
  <c r="E22" i="1" s="1"/>
  <c r="D20" i="1"/>
  <c r="D22" i="1" s="1"/>
  <c r="C20" i="1"/>
  <c r="B20" i="1"/>
  <c r="E16" i="1"/>
  <c r="D16" i="1"/>
  <c r="C16" i="1"/>
  <c r="F15" i="1"/>
  <c r="F14" i="1"/>
  <c r="F13" i="1"/>
  <c r="F12" i="1"/>
  <c r="F11" i="1"/>
  <c r="F10" i="1"/>
  <c r="L9" i="1"/>
  <c r="F9" i="1"/>
  <c r="F8" i="1"/>
  <c r="F7" i="1"/>
  <c r="F6" i="1"/>
  <c r="F5" i="1"/>
  <c r="F16" i="1" s="1"/>
  <c r="F4" i="1"/>
  <c r="I4" i="3" l="1"/>
  <c r="M12" i="3" s="1"/>
  <c r="Q6" i="1"/>
  <c r="R6" i="1"/>
  <c r="M8" i="2"/>
  <c r="N8" i="2" s="1"/>
  <c r="M6" i="2"/>
  <c r="N6" i="2" s="1"/>
  <c r="M12" i="2"/>
  <c r="M7" i="2"/>
  <c r="R9" i="2"/>
  <c r="M12" i="4"/>
  <c r="M8" i="4"/>
  <c r="N8" i="4" s="1"/>
  <c r="M7" i="4"/>
  <c r="M6" i="4"/>
  <c r="N6" i="4" s="1"/>
  <c r="R10" i="2"/>
  <c r="R6" i="3"/>
  <c r="Q6" i="3"/>
  <c r="H20" i="1"/>
  <c r="H22" i="1" s="1"/>
  <c r="L11" i="2"/>
  <c r="Q8" i="1"/>
  <c r="R8" i="1"/>
  <c r="R7" i="2"/>
  <c r="Q10" i="2"/>
  <c r="H19" i="2"/>
  <c r="H21" i="2" s="1"/>
  <c r="R8" i="3"/>
  <c r="Q8" i="3"/>
  <c r="N7" i="5"/>
  <c r="Q9" i="2"/>
  <c r="R9" i="3"/>
  <c r="Q9" i="3"/>
  <c r="L10" i="3"/>
  <c r="H19" i="4"/>
  <c r="H21" i="4" s="1"/>
  <c r="M6" i="5"/>
  <c r="N6" i="5" s="1"/>
  <c r="Q7" i="5"/>
  <c r="Q9" i="5"/>
  <c r="D21" i="5"/>
  <c r="M8" i="5" s="1"/>
  <c r="H19" i="5"/>
  <c r="Q7" i="1"/>
  <c r="R7" i="1"/>
  <c r="Q9" i="1"/>
  <c r="R9" i="1"/>
  <c r="R7" i="3"/>
  <c r="Q7" i="3"/>
  <c r="B21" i="3"/>
  <c r="H19" i="3"/>
  <c r="H21" i="3" s="1"/>
  <c r="F21" i="3"/>
  <c r="R7" i="5"/>
  <c r="L10" i="4"/>
  <c r="L11" i="4"/>
  <c r="M7" i="3" l="1"/>
  <c r="N7" i="3" s="1"/>
  <c r="M8" i="3"/>
  <c r="N8" i="3" s="1"/>
  <c r="M6" i="3"/>
  <c r="N6" i="3" s="1"/>
  <c r="N8" i="5"/>
  <c r="Q6" i="4"/>
  <c r="R7" i="4"/>
  <c r="R6" i="4"/>
  <c r="R9" i="4"/>
  <c r="R8" i="4"/>
  <c r="N7" i="4"/>
  <c r="O7" i="4" s="1"/>
  <c r="P7" i="4" s="1"/>
  <c r="Q9" i="4"/>
  <c r="Q10" i="1"/>
  <c r="R10" i="1"/>
  <c r="R6" i="2"/>
  <c r="Q6" i="2"/>
  <c r="R8" i="2"/>
  <c r="M11" i="4"/>
  <c r="N11" i="4" s="1"/>
  <c r="O6" i="4" s="1"/>
  <c r="P6" i="4" s="1"/>
  <c r="M11" i="2"/>
  <c r="N11" i="2" s="1"/>
  <c r="M9" i="3"/>
  <c r="N9" i="3" s="1"/>
  <c r="R10" i="3"/>
  <c r="Q10" i="3"/>
  <c r="O6" i="2"/>
  <c r="P6" i="2" s="1"/>
  <c r="Q10" i="4"/>
  <c r="R10" i="4"/>
  <c r="O6" i="5"/>
  <c r="P6" i="5" s="1"/>
  <c r="Q8" i="4"/>
  <c r="M11" i="5"/>
  <c r="N11" i="5" s="1"/>
  <c r="O7" i="5" s="1"/>
  <c r="P7" i="5" s="1"/>
  <c r="Q8" i="2"/>
  <c r="N9" i="1"/>
  <c r="O8" i="4"/>
  <c r="P8" i="4" s="1"/>
  <c r="Q7" i="2"/>
  <c r="O8" i="2"/>
  <c r="P8" i="2" s="1"/>
  <c r="H21" i="5"/>
  <c r="M9" i="5"/>
  <c r="N9" i="5" s="1"/>
  <c r="O9" i="5" s="1"/>
  <c r="P9" i="5" s="1"/>
  <c r="Q7" i="4"/>
  <c r="N11" i="1"/>
  <c r="O8" i="1" s="1"/>
  <c r="P8" i="1" s="1"/>
  <c r="M9" i="4"/>
  <c r="N9" i="4" s="1"/>
  <c r="O9" i="4" s="1"/>
  <c r="P9" i="4" s="1"/>
  <c r="N7" i="2"/>
  <c r="O7" i="2" s="1"/>
  <c r="P7" i="2" s="1"/>
  <c r="M9" i="2"/>
  <c r="N9" i="2" s="1"/>
  <c r="O9" i="2" s="1"/>
  <c r="P9" i="2" s="1"/>
  <c r="M11" i="3" l="1"/>
  <c r="N11" i="3" s="1"/>
  <c r="O8" i="3" s="1"/>
  <c r="P8" i="3" s="1"/>
  <c r="O9" i="1"/>
  <c r="P9" i="1" s="1"/>
  <c r="O7" i="1"/>
  <c r="P7" i="1" s="1"/>
  <c r="M10" i="5"/>
  <c r="N10" i="5" s="1"/>
  <c r="O10" i="5" s="1"/>
  <c r="P10" i="5" s="1"/>
  <c r="M10" i="3"/>
  <c r="N10" i="3" s="1"/>
  <c r="M10" i="2"/>
  <c r="N10" i="2" s="1"/>
  <c r="O10" i="2" s="1"/>
  <c r="P10" i="2" s="1"/>
  <c r="N10" i="1"/>
  <c r="O10" i="1" s="1"/>
  <c r="P10" i="1" s="1"/>
  <c r="M10" i="4"/>
  <c r="N10" i="4" s="1"/>
  <c r="O10" i="4" s="1"/>
  <c r="P10" i="4" s="1"/>
  <c r="O8" i="5"/>
  <c r="P8" i="5" s="1"/>
  <c r="O6" i="3" l="1"/>
  <c r="P6" i="3" s="1"/>
  <c r="O7" i="3"/>
  <c r="P7" i="3" s="1"/>
  <c r="O10" i="3"/>
  <c r="P10" i="3" s="1"/>
  <c r="O9" i="3"/>
  <c r="P9" i="3" s="1"/>
</calcChain>
</file>

<file path=xl/sharedStrings.xml><?xml version="1.0" encoding="utf-8"?>
<sst xmlns="http://schemas.openxmlformats.org/spreadsheetml/2006/main" count="292" uniqueCount="48">
  <si>
    <t xml:space="preserve">PERLAKUAN </t>
  </si>
  <si>
    <t>ULANGAN</t>
  </si>
  <si>
    <t>TOTAL</t>
  </si>
  <si>
    <t>D1Z0</t>
  </si>
  <si>
    <t>D2Z0</t>
  </si>
  <si>
    <t>D3Z0</t>
  </si>
  <si>
    <t>D4Z0</t>
  </si>
  <si>
    <t>D5Z0</t>
  </si>
  <si>
    <t>D6Z0</t>
  </si>
  <si>
    <t>D1Z1</t>
  </si>
  <si>
    <t>D2Z1</t>
  </si>
  <si>
    <t>D3Z1</t>
  </si>
  <si>
    <t>D4Z1</t>
  </si>
  <si>
    <t>D5Z1</t>
  </si>
  <si>
    <t>D6Z1</t>
  </si>
  <si>
    <t>T0TAL</t>
  </si>
  <si>
    <t>FK</t>
  </si>
  <si>
    <t>D1</t>
  </si>
  <si>
    <t>D2</t>
  </si>
  <si>
    <t>D3</t>
  </si>
  <si>
    <t>D4</t>
  </si>
  <si>
    <t>D5</t>
  </si>
  <si>
    <t>D6</t>
  </si>
  <si>
    <t>Z0</t>
  </si>
  <si>
    <t>Z1</t>
  </si>
  <si>
    <t>SK</t>
  </si>
  <si>
    <t>JK</t>
  </si>
  <si>
    <t>KT</t>
  </si>
  <si>
    <t>Kelompok</t>
  </si>
  <si>
    <t>D</t>
  </si>
  <si>
    <t>Z</t>
  </si>
  <si>
    <t>DZ</t>
  </si>
  <si>
    <t>Galat</t>
  </si>
  <si>
    <t>Total</t>
  </si>
  <si>
    <t xml:space="preserve"> </t>
  </si>
  <si>
    <t>r</t>
  </si>
  <si>
    <t>db</t>
  </si>
  <si>
    <t>Fhitung</t>
  </si>
  <si>
    <t>F 5%</t>
  </si>
  <si>
    <t>F 1%</t>
  </si>
  <si>
    <t>Perlakuan</t>
  </si>
  <si>
    <t>BNJ 5%</t>
  </si>
  <si>
    <t>sd (6,22)</t>
  </si>
  <si>
    <t>a</t>
  </si>
  <si>
    <t>b</t>
  </si>
  <si>
    <t>sd (6, 22)</t>
  </si>
  <si>
    <t>rata-rata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</si>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</sst>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name val="Calibri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  <font>
      <sz val="11"/>
      <name val="Calibri"/>
    </font>
    <font>
      <sz val="11"/>
      <color rgb="FF000000"/>
      <name val="Calibri"/>
      <charset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3" xfId="0" applyFont="1" applyBorder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/>
    </xf>
    <xf numFmtId="0" fontId="1" fillId="2" borderId="0" xfId="0" applyFont="1" applyFill="1" applyAlignment="1"/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1" fontId="3" fillId="0" borderId="0" xfId="0" applyNumberFormat="1" applyFont="1" applyAlignment="1"/>
    <xf numFmtId="164" fontId="3" fillId="0" borderId="0" xfId="0" applyNumberFormat="1" applyFont="1" applyAlignment="1"/>
    <xf numFmtId="2" fontId="4" fillId="0" borderId="6" xfId="0" applyNumberFormat="1" applyFont="1" applyBorder="1" applyAlignment="1"/>
    <xf numFmtId="0" fontId="1" fillId="0" borderId="6" xfId="0" applyFont="1" applyBorder="1" applyAlignment="1">
      <alignment horizontal="center"/>
    </xf>
    <xf numFmtId="0" fontId="3" fillId="0" borderId="7" xfId="0" applyFont="1" applyBorder="1" applyAlignment="1"/>
    <xf numFmtId="1" fontId="3" fillId="0" borderId="7" xfId="0" applyNumberFormat="1" applyFont="1" applyBorder="1" applyAlignment="1"/>
    <xf numFmtId="164" fontId="3" fillId="0" borderId="7" xfId="0" applyNumberFormat="1" applyFont="1" applyBorder="1" applyAlignment="1"/>
    <xf numFmtId="0" fontId="1" fillId="2" borderId="6" xfId="0" applyFont="1" applyFill="1" applyBorder="1" applyAlignment="1">
      <alignment horizontal="center"/>
    </xf>
    <xf numFmtId="0" fontId="1" fillId="0" borderId="8" xfId="0" applyFont="1" applyBorder="1" applyAlignment="1"/>
    <xf numFmtId="0" fontId="1" fillId="0" borderId="8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Border="1" applyAlignment="1"/>
    <xf numFmtId="1" fontId="1" fillId="0" borderId="0" xfId="0" applyNumberFormat="1" applyFont="1" applyAlignment="1"/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0" fillId="0" borderId="0" xfId="0" applyNumberFormat="1">
      <alignment vertical="center"/>
    </xf>
    <xf numFmtId="0" fontId="6" fillId="2" borderId="0" xfId="0" applyFont="1" applyFill="1" applyBorder="1" applyAlignment="1">
      <alignment horizontal="center"/>
    </xf>
    <xf numFmtId="2" fontId="1" fillId="0" borderId="0" xfId="0" applyNumberFormat="1" applyFont="1" applyAlignment="1"/>
    <xf numFmtId="0" fontId="6" fillId="2" borderId="0" xfId="0" applyFont="1" applyFill="1" applyAlignment="1"/>
    <xf numFmtId="0" fontId="1" fillId="2" borderId="0" xfId="0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www.wps.cn/officeDocument/2020/cellImage" Target="NUL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M19" sqref="M19"/>
    </sheetView>
  </sheetViews>
  <sheetFormatPr defaultColWidth="10" defaultRowHeight="15" x14ac:dyDescent="0.25"/>
  <cols>
    <col min="1" max="2" width="9.140625" customWidth="1"/>
    <col min="11" max="11" width="12.85546875" customWidth="1"/>
    <col min="13" max="13" width="11.5703125" bestFit="1" customWidth="1"/>
    <col min="14" max="14" width="10.42578125" bestFit="1" customWidth="1"/>
  </cols>
  <sheetData>
    <row r="1" spans="1:18" x14ac:dyDescent="0.25">
      <c r="H1" t="s">
        <v>29</v>
      </c>
      <c r="I1">
        <v>6</v>
      </c>
    </row>
    <row r="2" spans="1:18" ht="15.75" x14ac:dyDescent="0.25">
      <c r="A2" s="36" t="s">
        <v>0</v>
      </c>
      <c r="B2" s="37"/>
      <c r="C2" s="34" t="s">
        <v>1</v>
      </c>
      <c r="D2" s="34"/>
      <c r="E2" s="34"/>
      <c r="F2" s="1" t="s">
        <v>2</v>
      </c>
      <c r="G2" s="2"/>
      <c r="H2" s="2" t="s">
        <v>30</v>
      </c>
      <c r="I2" s="2">
        <v>2</v>
      </c>
      <c r="J2" s="3"/>
      <c r="K2" s="3"/>
      <c r="L2" s="3"/>
      <c r="M2" s="3"/>
      <c r="N2" s="3"/>
      <c r="O2" s="3"/>
      <c r="P2" s="3"/>
      <c r="Q2" s="3"/>
      <c r="R2" s="3"/>
    </row>
    <row r="3" spans="1:18" ht="15.75" x14ac:dyDescent="0.25">
      <c r="A3" s="36"/>
      <c r="B3" s="37"/>
      <c r="C3" s="4">
        <v>1</v>
      </c>
      <c r="D3" s="4">
        <v>2</v>
      </c>
      <c r="E3" s="4">
        <v>3</v>
      </c>
      <c r="F3" s="5"/>
      <c r="G3" s="2"/>
      <c r="H3" s="2" t="s">
        <v>35</v>
      </c>
      <c r="I3" s="2">
        <v>3</v>
      </c>
      <c r="J3" s="3"/>
      <c r="K3" s="3"/>
      <c r="L3" s="3"/>
      <c r="M3" s="3"/>
      <c r="N3" s="3"/>
      <c r="O3" s="3"/>
      <c r="P3" s="3"/>
      <c r="Q3" s="3"/>
      <c r="R3" s="3"/>
    </row>
    <row r="4" spans="1:18" ht="15.75" x14ac:dyDescent="0.25">
      <c r="A4" s="35" t="s">
        <v>3</v>
      </c>
      <c r="B4" s="35"/>
      <c r="C4" s="6">
        <v>1</v>
      </c>
      <c r="D4" s="6">
        <v>3</v>
      </c>
      <c r="E4" s="6">
        <v>2</v>
      </c>
      <c r="F4" s="6">
        <f t="shared" ref="F4:F15" si="0">SUM(C4:E4)</f>
        <v>6</v>
      </c>
      <c r="G4" s="2"/>
      <c r="H4" s="2" t="s">
        <v>16</v>
      </c>
      <c r="I4" s="7">
        <f>F16^2/(12*3)</f>
        <v>218.54694444444445</v>
      </c>
      <c r="J4" s="3"/>
      <c r="K4" s="3"/>
      <c r="L4" s="3" t="s">
        <v>34</v>
      </c>
      <c r="M4" s="3"/>
      <c r="N4" s="3"/>
      <c r="O4" s="3"/>
      <c r="P4" s="3"/>
      <c r="Q4" s="3"/>
      <c r="R4" s="3"/>
    </row>
    <row r="5" spans="1:18" ht="15.75" x14ac:dyDescent="0.25">
      <c r="A5" s="33" t="s">
        <v>4</v>
      </c>
      <c r="B5" s="33"/>
      <c r="C5" s="8">
        <v>2.5</v>
      </c>
      <c r="D5" s="8">
        <v>2</v>
      </c>
      <c r="E5" s="8">
        <v>2.4</v>
      </c>
      <c r="F5" s="8">
        <f t="shared" si="0"/>
        <v>6.9</v>
      </c>
      <c r="G5" s="2"/>
      <c r="H5" s="2"/>
      <c r="I5" s="2"/>
      <c r="J5" s="3"/>
      <c r="K5" s="9" t="s">
        <v>25</v>
      </c>
      <c r="L5" s="9" t="s">
        <v>36</v>
      </c>
      <c r="M5" s="9" t="s">
        <v>26</v>
      </c>
      <c r="N5" s="9" t="s">
        <v>27</v>
      </c>
      <c r="O5" s="9" t="s">
        <v>37</v>
      </c>
      <c r="P5" s="9"/>
      <c r="Q5" s="9" t="s">
        <v>38</v>
      </c>
      <c r="R5" s="9" t="s">
        <v>39</v>
      </c>
    </row>
    <row r="6" spans="1:18" ht="15.75" x14ac:dyDescent="0.25">
      <c r="A6" s="33" t="s">
        <v>5</v>
      </c>
      <c r="B6" s="33"/>
      <c r="C6" s="8">
        <v>2</v>
      </c>
      <c r="D6" s="8">
        <v>3</v>
      </c>
      <c r="E6" s="8">
        <v>2.2000000000000002</v>
      </c>
      <c r="F6" s="8">
        <f t="shared" si="0"/>
        <v>7.2</v>
      </c>
      <c r="G6" s="2"/>
      <c r="H6" s="2"/>
      <c r="I6" s="2"/>
      <c r="J6" s="3"/>
      <c r="K6" s="10" t="s">
        <v>28</v>
      </c>
      <c r="L6" s="11">
        <v>2</v>
      </c>
      <c r="M6" s="12">
        <f>SUMSQ(C16:E16)/12-I4</f>
        <v>2.7338888888888846</v>
      </c>
      <c r="N6" s="12">
        <f>M6/L6</f>
        <v>1.3669444444444423</v>
      </c>
      <c r="O6" s="12">
        <f>N6/N11</f>
        <v>4.4228286624724156</v>
      </c>
      <c r="P6" s="13" t="str">
        <f>IF(O6&lt;Q6,"tn",IF(O6&lt;R6,"*","**"))</f>
        <v>*</v>
      </c>
      <c r="Q6" s="12">
        <f>FINV(0.05,L6,L11)</f>
        <v>3.4433567793667246</v>
      </c>
      <c r="R6" s="12">
        <f>FINV(0.01,L6,L11)</f>
        <v>5.7190219124822725</v>
      </c>
    </row>
    <row r="7" spans="1:18" ht="15.75" x14ac:dyDescent="0.25">
      <c r="A7" s="33" t="s">
        <v>6</v>
      </c>
      <c r="B7" s="33"/>
      <c r="C7" s="14">
        <v>2</v>
      </c>
      <c r="D7" s="14">
        <v>2.4</v>
      </c>
      <c r="E7" s="14">
        <v>3</v>
      </c>
      <c r="F7" s="14">
        <f t="shared" si="0"/>
        <v>7.4</v>
      </c>
      <c r="G7" s="2"/>
      <c r="H7" s="2"/>
      <c r="I7" s="2"/>
      <c r="J7" s="3"/>
      <c r="K7" s="10" t="s">
        <v>40</v>
      </c>
      <c r="L7" s="11">
        <f>12-1</f>
        <v>11</v>
      </c>
      <c r="M7" s="12">
        <f>SUMSQ(F4:F15)/3-I4</f>
        <v>5.3697222222222081</v>
      </c>
      <c r="N7" s="12">
        <f>M7/L7</f>
        <v>0.48815656565656435</v>
      </c>
      <c r="O7" s="12">
        <f>N7/N11</f>
        <v>1.5794591061361176</v>
      </c>
      <c r="P7" s="13" t="str">
        <f>IF(O7&lt;Q7,"tn",IF(O7&lt;R7,"*","**"))</f>
        <v>tn</v>
      </c>
      <c r="Q7" s="12">
        <f>FINV(0.05,L7,L11)</f>
        <v>2.2585183566229916</v>
      </c>
      <c r="R7" s="12">
        <f>FINV(0.01,L7,L11)</f>
        <v>3.1837421959607717</v>
      </c>
    </row>
    <row r="8" spans="1:18" ht="15.75" x14ac:dyDescent="0.25">
      <c r="A8" s="33" t="s">
        <v>7</v>
      </c>
      <c r="B8" s="33"/>
      <c r="C8" s="8">
        <v>2.5</v>
      </c>
      <c r="D8" s="8">
        <v>3</v>
      </c>
      <c r="E8" s="8">
        <v>2</v>
      </c>
      <c r="F8" s="8">
        <f t="shared" si="0"/>
        <v>7.5</v>
      </c>
      <c r="G8" s="2"/>
      <c r="H8" s="2"/>
      <c r="I8" s="2" t="s">
        <v>34</v>
      </c>
      <c r="J8" s="3"/>
      <c r="K8" s="10" t="s">
        <v>29</v>
      </c>
      <c r="L8" s="11">
        <f>6-1</f>
        <v>5</v>
      </c>
      <c r="M8" s="12">
        <f>SUMSQ(B22:G22)/6-I4</f>
        <v>4.0280555555555111</v>
      </c>
      <c r="N8" s="12">
        <f>M8/L8</f>
        <v>0.80561111111110217</v>
      </c>
      <c r="O8" s="12">
        <f>N8/N11</f>
        <v>2.6066018465560616</v>
      </c>
      <c r="P8" s="13" t="str">
        <f>IF(O8&lt;Q8,"tn",IF(O8&lt;R8,"*","**"))</f>
        <v>tn</v>
      </c>
      <c r="Q8" s="12">
        <f>FINV(0.05,L8,L11)</f>
        <v>2.6612739171180357</v>
      </c>
      <c r="R8" s="12">
        <f>FINV(0.01,L8,L11)</f>
        <v>3.9879632231269468</v>
      </c>
    </row>
    <row r="9" spans="1:18" ht="15.75" x14ac:dyDescent="0.25">
      <c r="A9" s="33" t="s">
        <v>8</v>
      </c>
      <c r="B9" s="33"/>
      <c r="C9" s="8">
        <v>2</v>
      </c>
      <c r="D9" s="8">
        <v>2.2000000000000002</v>
      </c>
      <c r="E9" s="8">
        <v>3.5</v>
      </c>
      <c r="F9" s="8">
        <f t="shared" si="0"/>
        <v>7.7</v>
      </c>
      <c r="G9" s="2"/>
      <c r="H9" s="2"/>
      <c r="I9" s="2"/>
      <c r="J9" s="3"/>
      <c r="K9" s="10" t="s">
        <v>30</v>
      </c>
      <c r="L9" s="11">
        <f>2-1</f>
        <v>1</v>
      </c>
      <c r="M9" s="12">
        <f>SUMSQ(H20:H21)/18-I4</f>
        <v>0.30249999999998067</v>
      </c>
      <c r="N9" s="12">
        <f>M9/L9</f>
        <v>0.30249999999998067</v>
      </c>
      <c r="O9" s="12">
        <f>N9/N11</f>
        <v>0.97875643434914872</v>
      </c>
      <c r="P9" s="13" t="str">
        <f>IF(O9&lt;Q9,"tn",IF(O9&lt;R9,"*","**"))</f>
        <v>tn</v>
      </c>
      <c r="Q9" s="12">
        <f>FINV(0.05,L9,L11)</f>
        <v>4.3009495017776587</v>
      </c>
      <c r="R9" s="12">
        <f>FINV(0.01,L9,L11)</f>
        <v>7.9453857291700425</v>
      </c>
    </row>
    <row r="10" spans="1:18" ht="15.75" x14ac:dyDescent="0.25">
      <c r="A10" s="33" t="s">
        <v>9</v>
      </c>
      <c r="B10" s="33"/>
      <c r="C10" s="8">
        <v>1.5</v>
      </c>
      <c r="D10" s="8">
        <v>2</v>
      </c>
      <c r="E10" s="8">
        <v>2</v>
      </c>
      <c r="F10" s="8">
        <f t="shared" si="0"/>
        <v>5.5</v>
      </c>
      <c r="G10" s="2"/>
      <c r="H10" s="2"/>
      <c r="I10" s="2"/>
      <c r="J10" s="3"/>
      <c r="K10" s="10" t="s">
        <v>31</v>
      </c>
      <c r="L10" s="11">
        <f>L8*L9</f>
        <v>5</v>
      </c>
      <c r="M10" s="12">
        <f>M7-M8-M9</f>
        <v>1.0391666666667163</v>
      </c>
      <c r="N10" s="12">
        <f t="shared" ref="N10:N11" si="1">M10/L10</f>
        <v>0.20783333333334325</v>
      </c>
      <c r="O10" s="12">
        <f>N10/N11</f>
        <v>0.67245690007356729</v>
      </c>
      <c r="P10" s="13" t="str">
        <f>IF(O10&lt;Q10,"tn",IF(O10&lt;R10,"*","**"))</f>
        <v>tn</v>
      </c>
      <c r="Q10" s="12">
        <f>FINV(0.05,L10,L11)</f>
        <v>2.6612739171180357</v>
      </c>
      <c r="R10" s="12">
        <f>FINV(0.01,L10,L11)</f>
        <v>3.9879632231269468</v>
      </c>
    </row>
    <row r="11" spans="1:18" ht="15.75" x14ac:dyDescent="0.25">
      <c r="A11" s="33" t="s">
        <v>10</v>
      </c>
      <c r="B11" s="33"/>
      <c r="C11" s="8">
        <v>2</v>
      </c>
      <c r="D11" s="8">
        <v>2</v>
      </c>
      <c r="E11" s="8">
        <v>2.5</v>
      </c>
      <c r="F11" s="8">
        <f t="shared" si="0"/>
        <v>6.5</v>
      </c>
      <c r="G11" s="2"/>
      <c r="H11" s="2"/>
      <c r="I11" s="2"/>
      <c r="J11" s="3"/>
      <c r="K11" s="10" t="s">
        <v>32</v>
      </c>
      <c r="L11" s="11">
        <f>L12-L6-L7</f>
        <v>22</v>
      </c>
      <c r="M11" s="12">
        <f>M12-M6-M7</f>
        <v>6.7994444444444468</v>
      </c>
      <c r="N11" s="12">
        <f t="shared" si="1"/>
        <v>0.30906565656565665</v>
      </c>
      <c r="O11" s="12"/>
      <c r="P11" s="10"/>
      <c r="Q11" s="10"/>
      <c r="R11" s="10"/>
    </row>
    <row r="12" spans="1:18" ht="15.75" x14ac:dyDescent="0.25">
      <c r="A12" s="33" t="s">
        <v>11</v>
      </c>
      <c r="B12" s="33"/>
      <c r="C12" s="8">
        <v>2.5</v>
      </c>
      <c r="D12" s="8">
        <v>1.5</v>
      </c>
      <c r="E12" s="8">
        <v>3.5</v>
      </c>
      <c r="F12" s="8">
        <f t="shared" si="0"/>
        <v>7.5</v>
      </c>
      <c r="G12" s="2"/>
      <c r="H12" s="2"/>
      <c r="I12" s="2"/>
      <c r="J12" s="3"/>
      <c r="K12" s="15" t="s">
        <v>33</v>
      </c>
      <c r="L12" s="16">
        <f>6*2*3-1</f>
        <v>35</v>
      </c>
      <c r="M12" s="17">
        <f>SUMSQ(C4:E15)-I4</f>
        <v>14.90305555555554</v>
      </c>
      <c r="N12" s="15"/>
      <c r="O12" s="15"/>
      <c r="P12" s="15"/>
      <c r="Q12" s="15"/>
      <c r="R12" s="15"/>
    </row>
    <row r="13" spans="1:18" ht="15.75" x14ac:dyDescent="0.25">
      <c r="A13" s="33" t="s">
        <v>12</v>
      </c>
      <c r="B13" s="33"/>
      <c r="C13" s="8">
        <v>2</v>
      </c>
      <c r="D13" s="8">
        <v>2.5</v>
      </c>
      <c r="E13" s="8">
        <v>3</v>
      </c>
      <c r="F13" s="8">
        <f t="shared" si="0"/>
        <v>7.5</v>
      </c>
      <c r="G13" s="2"/>
      <c r="H13" s="2"/>
      <c r="I13" s="2"/>
      <c r="J13" s="3" t="s">
        <v>34</v>
      </c>
      <c r="K13" s="3"/>
      <c r="L13" s="3"/>
      <c r="M13" s="3"/>
      <c r="N13" s="3"/>
      <c r="O13" s="3"/>
      <c r="P13" s="3"/>
      <c r="Q13" s="3"/>
      <c r="R13" s="3"/>
    </row>
    <row r="14" spans="1:18" ht="15.75" x14ac:dyDescent="0.25">
      <c r="A14" s="33" t="s">
        <v>13</v>
      </c>
      <c r="B14" s="33"/>
      <c r="C14" s="8">
        <v>2.5</v>
      </c>
      <c r="D14" s="8">
        <v>2.5</v>
      </c>
      <c r="E14" s="8">
        <v>4</v>
      </c>
      <c r="F14" s="8">
        <f t="shared" si="0"/>
        <v>9</v>
      </c>
      <c r="G14" s="2"/>
      <c r="H14" s="2"/>
      <c r="I14" s="2"/>
      <c r="J14" s="3"/>
      <c r="K14" s="3"/>
      <c r="L14" s="3"/>
      <c r="M14" s="3"/>
      <c r="N14" s="3"/>
      <c r="O14" s="3"/>
      <c r="P14" s="3"/>
      <c r="Q14" s="3"/>
      <c r="R14" s="3"/>
    </row>
    <row r="15" spans="1:18" ht="15.75" x14ac:dyDescent="0.25">
      <c r="A15" s="33" t="s">
        <v>14</v>
      </c>
      <c r="B15" s="33"/>
      <c r="C15" s="8">
        <v>3</v>
      </c>
      <c r="D15" s="8">
        <v>3.5</v>
      </c>
      <c r="E15" s="8">
        <v>3.5</v>
      </c>
      <c r="F15" s="8">
        <f t="shared" si="0"/>
        <v>10</v>
      </c>
      <c r="G15" s="2"/>
      <c r="H15" s="2"/>
      <c r="I15" s="2"/>
      <c r="J15" s="3"/>
      <c r="K15" s="3" t="s">
        <v>34</v>
      </c>
      <c r="L15" s="3"/>
      <c r="M15" s="3"/>
      <c r="N15" s="3"/>
      <c r="O15" s="3"/>
      <c r="P15" s="3"/>
      <c r="Q15" s="3"/>
      <c r="R15" s="3"/>
    </row>
    <row r="16" spans="1:18" ht="15.75" x14ac:dyDescent="0.25">
      <c r="A16" s="33" t="s">
        <v>15</v>
      </c>
      <c r="B16" s="33"/>
      <c r="C16" s="8">
        <f>SUM(C4:C15)</f>
        <v>25.5</v>
      </c>
      <c r="D16" s="8">
        <f t="shared" ref="D16:E16" si="2">SUM(D4:D15)</f>
        <v>29.6</v>
      </c>
      <c r="E16" s="8">
        <f t="shared" si="2"/>
        <v>33.6</v>
      </c>
      <c r="F16" s="18">
        <f>SUM(F4:F15)</f>
        <v>88.7</v>
      </c>
      <c r="G16" s="2"/>
      <c r="H16" s="2"/>
      <c r="I16" s="2"/>
      <c r="J16" s="3"/>
      <c r="K16" s="3"/>
      <c r="L16" s="3"/>
      <c r="M16" s="3"/>
      <c r="N16" s="3"/>
      <c r="O16" s="3"/>
      <c r="P16" s="3"/>
      <c r="Q16" s="3"/>
      <c r="R16" s="3"/>
    </row>
    <row r="17" spans="1:18" ht="15.75" x14ac:dyDescent="0.25">
      <c r="A17" s="2"/>
      <c r="B17" s="2"/>
      <c r="C17" s="2"/>
      <c r="D17" s="2"/>
      <c r="E17" s="2"/>
      <c r="F17" s="2"/>
      <c r="G17" s="2"/>
      <c r="H17" s="2"/>
      <c r="I17" s="2"/>
      <c r="J17" s="3"/>
      <c r="K17" s="3"/>
      <c r="L17" s="3"/>
      <c r="M17" s="3"/>
      <c r="N17" s="3"/>
      <c r="O17" s="3"/>
      <c r="P17" s="3"/>
      <c r="Q17" s="3"/>
      <c r="R17" s="3"/>
    </row>
    <row r="18" spans="1:18" ht="15.75" x14ac:dyDescent="0.25">
      <c r="A18" s="2"/>
      <c r="B18" s="2"/>
      <c r="C18" s="2"/>
      <c r="D18" s="2"/>
      <c r="E18" s="2"/>
      <c r="F18" s="2"/>
      <c r="G18" s="2"/>
      <c r="H18" s="2"/>
      <c r="I18" s="2"/>
      <c r="J18" s="3"/>
      <c r="K18" s="3"/>
      <c r="L18" s="3"/>
      <c r="M18" s="3"/>
      <c r="N18" s="3"/>
      <c r="O18" s="3"/>
      <c r="P18" s="3"/>
      <c r="Q18" s="3"/>
      <c r="R18" s="3"/>
    </row>
    <row r="19" spans="1:18" ht="15.75" x14ac:dyDescent="0.25">
      <c r="A19" s="19"/>
      <c r="B19" s="20" t="s">
        <v>17</v>
      </c>
      <c r="C19" s="20" t="s">
        <v>18</v>
      </c>
      <c r="D19" s="20" t="s">
        <v>19</v>
      </c>
      <c r="E19" s="20" t="s">
        <v>20</v>
      </c>
      <c r="F19" s="20" t="s">
        <v>21</v>
      </c>
      <c r="G19" s="20" t="s">
        <v>22</v>
      </c>
      <c r="H19" s="20" t="s">
        <v>2</v>
      </c>
      <c r="I19" s="7" t="s">
        <v>46</v>
      </c>
      <c r="J19" s="3"/>
      <c r="K19" s="3"/>
      <c r="L19" s="3"/>
      <c r="M19" s="3"/>
      <c r="N19" s="3"/>
      <c r="O19" s="3"/>
      <c r="P19" s="3"/>
      <c r="Q19" s="3"/>
      <c r="R19" s="3"/>
    </row>
    <row r="20" spans="1:18" ht="15.75" x14ac:dyDescent="0.25">
      <c r="A20" s="20" t="s">
        <v>23</v>
      </c>
      <c r="B20" s="20">
        <f>SUM(C4:E4)</f>
        <v>6</v>
      </c>
      <c r="C20" s="20">
        <f>SUM(C5:E5)</f>
        <v>6.9</v>
      </c>
      <c r="D20" s="20">
        <f>SUM(C6:E6)</f>
        <v>7.2</v>
      </c>
      <c r="E20" s="20">
        <f>SUM(C7:E7)</f>
        <v>7.4</v>
      </c>
      <c r="F20" s="20">
        <f>SUM(C8:E8)</f>
        <v>7.5</v>
      </c>
      <c r="G20" s="20">
        <f>SUM(C9:E9)</f>
        <v>7.7</v>
      </c>
      <c r="H20" s="20">
        <f>SUM(B20:G20)</f>
        <v>42.7</v>
      </c>
      <c r="I20" s="29">
        <f>H20/18</f>
        <v>2.3722222222222222</v>
      </c>
      <c r="J20" s="3"/>
      <c r="K20" s="3"/>
      <c r="L20" s="3"/>
      <c r="M20" s="3"/>
      <c r="N20" s="3"/>
      <c r="O20" s="3"/>
      <c r="P20" s="3"/>
      <c r="Q20" s="3"/>
      <c r="R20" s="3"/>
    </row>
    <row r="21" spans="1:18" ht="15.75" x14ac:dyDescent="0.25">
      <c r="A21" s="20" t="s">
        <v>24</v>
      </c>
      <c r="B21" s="20">
        <f>SUM(C10:E10)</f>
        <v>5.5</v>
      </c>
      <c r="C21" s="20">
        <f>SUM(C11:E11)</f>
        <v>6.5</v>
      </c>
      <c r="D21" s="20">
        <f>SUM(C12:E12)</f>
        <v>7.5</v>
      </c>
      <c r="E21" s="20">
        <f>SUM(C13:E13)</f>
        <v>7.5</v>
      </c>
      <c r="F21" s="20">
        <f>SUM(C14:E14)</f>
        <v>9</v>
      </c>
      <c r="G21" s="20">
        <f>SUM(C15:E15)</f>
        <v>10</v>
      </c>
      <c r="H21" s="20">
        <f>SUM(B21:G21)</f>
        <v>46</v>
      </c>
      <c r="I21" s="29">
        <f>H21/18</f>
        <v>2.5555555555555554</v>
      </c>
      <c r="J21" s="3"/>
      <c r="K21" s="3"/>
      <c r="L21" s="3"/>
      <c r="M21" s="3"/>
      <c r="N21" s="3"/>
      <c r="O21" s="3"/>
      <c r="P21" s="3"/>
      <c r="Q21" s="3"/>
      <c r="R21" s="3"/>
    </row>
    <row r="22" spans="1:18" ht="15.75" x14ac:dyDescent="0.25">
      <c r="A22" s="20" t="s">
        <v>2</v>
      </c>
      <c r="B22" s="20">
        <f>SUM(B20:B21)</f>
        <v>11.5</v>
      </c>
      <c r="C22" s="20">
        <f t="shared" ref="C22:G22" si="3">SUM(C20:C21)</f>
        <v>13.4</v>
      </c>
      <c r="D22" s="20">
        <f t="shared" si="3"/>
        <v>14.7</v>
      </c>
      <c r="E22" s="20">
        <f t="shared" si="3"/>
        <v>14.9</v>
      </c>
      <c r="F22" s="20">
        <f t="shared" si="3"/>
        <v>16.5</v>
      </c>
      <c r="G22" s="20">
        <f t="shared" si="3"/>
        <v>17.7</v>
      </c>
      <c r="H22" s="21">
        <f>SUM(H20:H21)</f>
        <v>88.7</v>
      </c>
      <c r="I22" s="2"/>
      <c r="J22" s="3"/>
      <c r="K22" s="3"/>
      <c r="L22" s="3"/>
      <c r="M22" s="3"/>
      <c r="N22" s="3"/>
      <c r="O22" s="3"/>
      <c r="P22" s="3"/>
      <c r="Q22" s="3"/>
      <c r="R22" s="3"/>
    </row>
    <row r="23" spans="1:18" ht="15.75" x14ac:dyDescent="0.25">
      <c r="A23" s="31" t="s">
        <v>46</v>
      </c>
      <c r="B23" s="32">
        <f>B22/6</f>
        <v>1.9166666666666667</v>
      </c>
      <c r="C23" s="32">
        <f t="shared" ref="C23:G23" si="4">C22/6</f>
        <v>2.2333333333333334</v>
      </c>
      <c r="D23" s="22">
        <f t="shared" si="4"/>
        <v>2.4499999999999997</v>
      </c>
      <c r="E23" s="32">
        <f t="shared" si="4"/>
        <v>2.4833333333333334</v>
      </c>
      <c r="F23" s="22">
        <f t="shared" si="4"/>
        <v>2.75</v>
      </c>
      <c r="G23" s="22">
        <f t="shared" si="4"/>
        <v>2.9499999999999997</v>
      </c>
      <c r="H23" s="22"/>
    </row>
  </sheetData>
  <mergeCells count="15">
    <mergeCell ref="C2:E2"/>
    <mergeCell ref="A4:B4"/>
    <mergeCell ref="A15:B15"/>
    <mergeCell ref="A11:B11"/>
    <mergeCell ref="A13:B13"/>
    <mergeCell ref="A14:B14"/>
    <mergeCell ref="A2:B3"/>
    <mergeCell ref="A16:B16"/>
    <mergeCell ref="A5:B5"/>
    <mergeCell ref="A10:B10"/>
    <mergeCell ref="A12:B12"/>
    <mergeCell ref="A9:B9"/>
    <mergeCell ref="A7:B7"/>
    <mergeCell ref="A6:B6"/>
    <mergeCell ref="A8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C1" workbookViewId="0">
      <selection activeCell="J17" sqref="J17"/>
    </sheetView>
  </sheetViews>
  <sheetFormatPr defaultColWidth="10" defaultRowHeight="15" x14ac:dyDescent="0.25"/>
  <cols>
    <col min="11" max="11" width="11" customWidth="1"/>
    <col min="13" max="13" width="9.5703125" bestFit="1" customWidth="1"/>
  </cols>
  <sheetData>
    <row r="1" spans="1:18" ht="15.75" x14ac:dyDescent="0.25">
      <c r="A1" s="36" t="s">
        <v>0</v>
      </c>
      <c r="B1" s="37"/>
      <c r="C1" s="34" t="s">
        <v>1</v>
      </c>
      <c r="D1" s="34"/>
      <c r="E1" s="34"/>
      <c r="F1" s="1" t="s">
        <v>2</v>
      </c>
      <c r="G1" s="2"/>
      <c r="H1" s="2" t="s">
        <v>29</v>
      </c>
      <c r="I1" s="2">
        <v>6</v>
      </c>
      <c r="J1" s="2"/>
      <c r="K1" s="2"/>
      <c r="L1" s="2"/>
      <c r="M1" s="2"/>
      <c r="N1" s="2"/>
      <c r="O1" s="2"/>
      <c r="P1" s="2"/>
      <c r="Q1" s="2"/>
      <c r="R1" s="2"/>
    </row>
    <row r="2" spans="1:18" ht="15.75" x14ac:dyDescent="0.25">
      <c r="A2" s="36"/>
      <c r="B2" s="37"/>
      <c r="C2" s="4">
        <v>1</v>
      </c>
      <c r="D2" s="4">
        <v>2</v>
      </c>
      <c r="E2" s="4">
        <v>3</v>
      </c>
      <c r="F2" s="5"/>
      <c r="G2" s="2"/>
      <c r="H2" s="2" t="s">
        <v>30</v>
      </c>
      <c r="I2" s="2">
        <v>2</v>
      </c>
      <c r="J2" s="2"/>
      <c r="K2" s="2"/>
      <c r="L2" s="2" t="s">
        <v>34</v>
      </c>
      <c r="M2" s="2"/>
      <c r="N2" s="2"/>
      <c r="O2" s="2"/>
      <c r="P2" s="2"/>
      <c r="Q2" s="2"/>
      <c r="R2" s="2"/>
    </row>
    <row r="3" spans="1:18" ht="15.75" x14ac:dyDescent="0.25">
      <c r="A3" s="35" t="s">
        <v>3</v>
      </c>
      <c r="B3" s="35"/>
      <c r="C3" s="6">
        <v>4</v>
      </c>
      <c r="D3" s="6">
        <v>3</v>
      </c>
      <c r="E3" s="6">
        <v>5</v>
      </c>
      <c r="F3" s="6">
        <f t="shared" ref="F3:F14" si="0">SUM(C3:E3)</f>
        <v>12</v>
      </c>
      <c r="G3" s="2"/>
      <c r="H3" s="2" t="s">
        <v>35</v>
      </c>
      <c r="I3" s="2">
        <v>3</v>
      </c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33" t="s">
        <v>4</v>
      </c>
      <c r="B4" s="33"/>
      <c r="C4" s="8">
        <v>6</v>
      </c>
      <c r="D4" s="8">
        <v>4</v>
      </c>
      <c r="E4" s="8">
        <v>3</v>
      </c>
      <c r="F4" s="8">
        <f t="shared" si="0"/>
        <v>13</v>
      </c>
      <c r="G4" s="2"/>
      <c r="H4" s="2" t="s">
        <v>16</v>
      </c>
      <c r="I4" s="7">
        <f>F15^2/36</f>
        <v>765.44444444444446</v>
      </c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33" t="s">
        <v>5</v>
      </c>
      <c r="B5" s="33"/>
      <c r="C5" s="8">
        <v>3.5</v>
      </c>
      <c r="D5" s="8">
        <v>5.5</v>
      </c>
      <c r="E5" s="8">
        <v>4</v>
      </c>
      <c r="F5" s="8">
        <f t="shared" si="0"/>
        <v>13</v>
      </c>
      <c r="G5" s="2"/>
      <c r="H5" s="2"/>
      <c r="I5" s="2"/>
      <c r="J5" s="2"/>
      <c r="K5" s="9" t="s">
        <v>25</v>
      </c>
      <c r="L5" s="9" t="s">
        <v>36</v>
      </c>
      <c r="M5" s="9" t="s">
        <v>26</v>
      </c>
      <c r="N5" s="9" t="s">
        <v>27</v>
      </c>
      <c r="O5" s="9" t="s">
        <v>37</v>
      </c>
      <c r="P5" s="9"/>
      <c r="Q5" s="9" t="s">
        <v>38</v>
      </c>
      <c r="R5" s="9" t="s">
        <v>39</v>
      </c>
    </row>
    <row r="6" spans="1:18" ht="15.75" x14ac:dyDescent="0.25">
      <c r="A6" s="33" t="s">
        <v>6</v>
      </c>
      <c r="B6" s="33"/>
      <c r="C6" s="8">
        <v>3</v>
      </c>
      <c r="D6" s="8">
        <v>5</v>
      </c>
      <c r="E6" s="8">
        <v>6.5</v>
      </c>
      <c r="F6" s="8">
        <f t="shared" si="0"/>
        <v>14.5</v>
      </c>
      <c r="G6" s="2"/>
      <c r="H6" s="2"/>
      <c r="I6" s="23"/>
      <c r="J6" s="23"/>
      <c r="K6" s="10" t="s">
        <v>28</v>
      </c>
      <c r="L6" s="11">
        <v>2</v>
      </c>
      <c r="M6" s="12">
        <f>SUMSQ(C15:E15)/12-I4</f>
        <v>1.3888888888914153E-2</v>
      </c>
      <c r="N6" s="12">
        <f>M6/L6</f>
        <v>6.9444444444570763E-3</v>
      </c>
      <c r="O6" s="12">
        <f>N6/N11</f>
        <v>4.2851577717257609E-3</v>
      </c>
      <c r="P6" s="13" t="str">
        <f>IF(O6&lt;Q6,"tn",IF(O6&lt;R6,"*","**"))</f>
        <v>tn</v>
      </c>
      <c r="Q6" s="12">
        <f>FINV(0.05,L6,L11)</f>
        <v>3.4433567793667246</v>
      </c>
      <c r="R6" s="12">
        <f>FINV(0.01,L6,L11)</f>
        <v>5.7190219124822725</v>
      </c>
    </row>
    <row r="7" spans="1:18" ht="15.75" x14ac:dyDescent="0.25">
      <c r="A7" s="33" t="s">
        <v>7</v>
      </c>
      <c r="B7" s="33"/>
      <c r="C7" s="8">
        <v>5</v>
      </c>
      <c r="D7" s="8">
        <v>7</v>
      </c>
      <c r="E7" s="8">
        <v>4</v>
      </c>
      <c r="F7" s="8">
        <f t="shared" si="0"/>
        <v>16</v>
      </c>
      <c r="G7" s="2"/>
      <c r="H7" s="2"/>
      <c r="I7" s="23"/>
      <c r="J7" s="23"/>
      <c r="K7" s="10" t="s">
        <v>40</v>
      </c>
      <c r="L7" s="11">
        <f>6*2-1</f>
        <v>11</v>
      </c>
      <c r="M7" s="12">
        <f>SUMSQ(F3:F14)/3-I4</f>
        <v>14.388888888888914</v>
      </c>
      <c r="N7" s="12">
        <f>M7/L7</f>
        <v>1.3080808080808104</v>
      </c>
      <c r="O7" s="12">
        <f>N7/N11</f>
        <v>0.80716790027269469</v>
      </c>
      <c r="P7" s="13" t="str">
        <f>IF(O7&lt;Q7,"tn",IF(O7&lt;R7,"*","**"))</f>
        <v>tn</v>
      </c>
      <c r="Q7" s="12">
        <f>FINV(0.05,L7,L11)</f>
        <v>2.2585183566229916</v>
      </c>
      <c r="R7" s="12">
        <f>FINV(0.01,L7,L11)</f>
        <v>3.1837421959607717</v>
      </c>
    </row>
    <row r="8" spans="1:18" ht="15.75" x14ac:dyDescent="0.25">
      <c r="A8" s="33" t="s">
        <v>8</v>
      </c>
      <c r="B8" s="33"/>
      <c r="C8" s="14">
        <v>5</v>
      </c>
      <c r="D8" s="14">
        <v>6.5</v>
      </c>
      <c r="E8" s="14">
        <v>5</v>
      </c>
      <c r="F8" s="14">
        <f t="shared" si="0"/>
        <v>16.5</v>
      </c>
      <c r="G8" s="2"/>
      <c r="H8" s="2"/>
      <c r="I8" s="2"/>
      <c r="J8" s="2"/>
      <c r="K8" s="10" t="s">
        <v>29</v>
      </c>
      <c r="L8" s="11">
        <f>6-1</f>
        <v>5</v>
      </c>
      <c r="M8" s="12">
        <f>SUMSQ(B21:G21)/6-I4</f>
        <v>13.472222222222172</v>
      </c>
      <c r="N8" s="12">
        <f>M8/L8</f>
        <v>2.6944444444444344</v>
      </c>
      <c r="O8" s="12">
        <f>N8/N11</f>
        <v>1.6626412154265646</v>
      </c>
      <c r="P8" s="13" t="str">
        <f>IF(O8&lt;Q8,"tn",IF(O8&lt;R8,"*","**"))</f>
        <v>tn</v>
      </c>
      <c r="Q8" s="12">
        <f>FINV(0.05,L8,L11)</f>
        <v>2.6612739171180357</v>
      </c>
      <c r="R8" s="12">
        <f>FINV(0.01,L8,L11)</f>
        <v>3.9879632231269468</v>
      </c>
    </row>
    <row r="9" spans="1:18" ht="15.75" x14ac:dyDescent="0.25">
      <c r="A9" s="33" t="s">
        <v>9</v>
      </c>
      <c r="B9" s="33"/>
      <c r="C9" s="8">
        <v>3</v>
      </c>
      <c r="D9" s="8">
        <v>5</v>
      </c>
      <c r="E9" s="8">
        <v>3</v>
      </c>
      <c r="F9" s="8">
        <f t="shared" si="0"/>
        <v>11</v>
      </c>
      <c r="G9" s="2"/>
      <c r="H9" s="2"/>
      <c r="I9" s="2"/>
      <c r="J9" s="2"/>
      <c r="K9" s="10" t="s">
        <v>30</v>
      </c>
      <c r="L9" s="11">
        <f>2-1</f>
        <v>1</v>
      </c>
      <c r="M9" s="12">
        <f>SUMSQ(H19:H20)/18-I4</f>
        <v>0.44444444444445708</v>
      </c>
      <c r="N9" s="12">
        <f>M9/L9</f>
        <v>0.44444444444445708</v>
      </c>
      <c r="O9" s="12">
        <f>N9/N11</f>
        <v>0.27425009738995765</v>
      </c>
      <c r="P9" s="13" t="str">
        <f>IF(O9&lt;Q9,"tn",IF(O9&lt;R9,"*","**"))</f>
        <v>tn</v>
      </c>
      <c r="Q9" s="12">
        <f>FINV(0.05,L9,L11)</f>
        <v>4.3009495017776587</v>
      </c>
      <c r="R9" s="12">
        <f>FINV(0.01,L9,L11)</f>
        <v>7.9453857291700425</v>
      </c>
    </row>
    <row r="10" spans="1:18" ht="15.75" x14ac:dyDescent="0.25">
      <c r="A10" s="33" t="s">
        <v>10</v>
      </c>
      <c r="B10" s="33"/>
      <c r="C10" s="8">
        <v>5</v>
      </c>
      <c r="D10" s="8">
        <v>3</v>
      </c>
      <c r="E10" s="8">
        <v>3</v>
      </c>
      <c r="F10" s="8">
        <f t="shared" si="0"/>
        <v>11</v>
      </c>
      <c r="G10" s="2"/>
      <c r="H10" s="2"/>
      <c r="I10" s="2"/>
      <c r="J10" s="2"/>
      <c r="K10" s="10" t="s">
        <v>31</v>
      </c>
      <c r="L10" s="11">
        <f>L8*L9</f>
        <v>5</v>
      </c>
      <c r="M10" s="12">
        <f>M7-M8-M9</f>
        <v>0.47222222222228538</v>
      </c>
      <c r="N10" s="12">
        <f t="shared" ref="N10:N11" si="1">M10/L10</f>
        <v>9.4444444444457071E-2</v>
      </c>
      <c r="O10" s="12">
        <f>N10/N11</f>
        <v>5.8278145695372131E-2</v>
      </c>
      <c r="P10" s="13" t="str">
        <f>IF(O10&lt;Q10,"tn",IF(O10&lt;R10,"*","**"))</f>
        <v>tn</v>
      </c>
      <c r="Q10" s="12">
        <f>FINV(0.05,L10,L11)</f>
        <v>2.6612739171180357</v>
      </c>
      <c r="R10" s="12">
        <f>FINV(0.01,L10,L11)</f>
        <v>3.9879632231269468</v>
      </c>
    </row>
    <row r="11" spans="1:18" ht="15.75" x14ac:dyDescent="0.25">
      <c r="A11" s="33" t="s">
        <v>11</v>
      </c>
      <c r="B11" s="33"/>
      <c r="C11" s="8">
        <v>5</v>
      </c>
      <c r="D11" s="8">
        <v>3</v>
      </c>
      <c r="E11" s="8">
        <v>5</v>
      </c>
      <c r="F11" s="8">
        <f t="shared" si="0"/>
        <v>13</v>
      </c>
      <c r="G11" s="2"/>
      <c r="H11" s="2" t="s">
        <v>34</v>
      </c>
      <c r="I11" s="2"/>
      <c r="J11" s="2"/>
      <c r="K11" s="10" t="s">
        <v>32</v>
      </c>
      <c r="L11" s="11">
        <f>L12-L6-L7</f>
        <v>22</v>
      </c>
      <c r="M11" s="12">
        <f>M12-M6-M7</f>
        <v>35.652777777777715</v>
      </c>
      <c r="N11" s="12">
        <f t="shared" si="1"/>
        <v>1.6205808080808053</v>
      </c>
      <c r="O11" s="12"/>
      <c r="P11" s="10"/>
      <c r="Q11" s="10"/>
      <c r="R11" s="10"/>
    </row>
    <row r="12" spans="1:18" ht="15.75" x14ac:dyDescent="0.25">
      <c r="A12" s="33" t="s">
        <v>12</v>
      </c>
      <c r="B12" s="33"/>
      <c r="C12" s="8">
        <v>6</v>
      </c>
      <c r="D12" s="8">
        <v>3</v>
      </c>
      <c r="E12" s="8">
        <v>5</v>
      </c>
      <c r="F12" s="8">
        <f t="shared" si="0"/>
        <v>14</v>
      </c>
      <c r="G12" s="2"/>
      <c r="H12" s="2"/>
      <c r="I12" s="2"/>
      <c r="J12" s="2"/>
      <c r="K12" s="15" t="s">
        <v>33</v>
      </c>
      <c r="L12" s="16">
        <f>6*2*3-1</f>
        <v>35</v>
      </c>
      <c r="M12" s="17">
        <f>SUMSQ(C3:E14)-I4</f>
        <v>50.055555555555543</v>
      </c>
      <c r="N12" s="15"/>
      <c r="O12" s="15"/>
      <c r="P12" s="15"/>
      <c r="Q12" s="15"/>
      <c r="R12" s="15"/>
    </row>
    <row r="13" spans="1:18" ht="15.75" x14ac:dyDescent="0.25">
      <c r="A13" s="33" t="s">
        <v>13</v>
      </c>
      <c r="B13" s="33"/>
      <c r="C13" s="8">
        <v>4.5</v>
      </c>
      <c r="D13" s="8">
        <v>5.5</v>
      </c>
      <c r="E13" s="8">
        <v>6</v>
      </c>
      <c r="F13" s="8">
        <f t="shared" si="0"/>
        <v>16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5.75" x14ac:dyDescent="0.25">
      <c r="A14" s="33" t="s">
        <v>14</v>
      </c>
      <c r="B14" s="33"/>
      <c r="C14" s="8">
        <v>5</v>
      </c>
      <c r="D14" s="8">
        <v>5</v>
      </c>
      <c r="E14" s="8">
        <v>6</v>
      </c>
      <c r="F14" s="8">
        <f t="shared" si="0"/>
        <v>16</v>
      </c>
      <c r="G14" s="2"/>
      <c r="H14" s="2"/>
      <c r="I14" s="2"/>
      <c r="J14" s="2"/>
      <c r="K14" s="2"/>
      <c r="L14" s="24"/>
      <c r="M14" s="2"/>
      <c r="N14" s="2"/>
      <c r="O14" s="2"/>
      <c r="P14" s="2"/>
      <c r="Q14" s="2"/>
      <c r="R14" s="2"/>
    </row>
    <row r="15" spans="1:18" ht="15.75" x14ac:dyDescent="0.25">
      <c r="A15" s="33" t="s">
        <v>15</v>
      </c>
      <c r="B15" s="33"/>
      <c r="C15" s="8">
        <f>SUM(C3:C14)</f>
        <v>55</v>
      </c>
      <c r="D15" s="8">
        <f t="shared" ref="D15:E15" si="2">SUM(D3:D14)</f>
        <v>55.5</v>
      </c>
      <c r="E15" s="8">
        <f t="shared" si="2"/>
        <v>55.5</v>
      </c>
      <c r="F15" s="18">
        <f>SUM(F3:F14)</f>
        <v>166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5.7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5.75" x14ac:dyDescent="0.25">
      <c r="A18" s="19"/>
      <c r="B18" s="20" t="s">
        <v>17</v>
      </c>
      <c r="C18" s="20" t="s">
        <v>18</v>
      </c>
      <c r="D18" s="20" t="s">
        <v>19</v>
      </c>
      <c r="E18" s="20" t="s">
        <v>20</v>
      </c>
      <c r="F18" s="20" t="s">
        <v>21</v>
      </c>
      <c r="G18" s="20" t="s">
        <v>22</v>
      </c>
      <c r="H18" s="20" t="s">
        <v>2</v>
      </c>
      <c r="I18" s="7" t="s">
        <v>46</v>
      </c>
      <c r="J18" s="2"/>
      <c r="K18" s="2"/>
      <c r="L18" s="2"/>
      <c r="M18" s="2"/>
      <c r="N18" s="2"/>
      <c r="O18" s="2"/>
      <c r="P18" s="2"/>
      <c r="Q18" s="2"/>
      <c r="R18" s="2"/>
    </row>
    <row r="19" spans="1:18" ht="15.75" x14ac:dyDescent="0.25">
      <c r="A19" s="20" t="s">
        <v>23</v>
      </c>
      <c r="B19" s="20">
        <f>SUM(C3:E3)</f>
        <v>12</v>
      </c>
      <c r="C19" s="20">
        <f>SUM(C4:E4)</f>
        <v>13</v>
      </c>
      <c r="D19" s="20">
        <f>SUM(C5:E5)</f>
        <v>13</v>
      </c>
      <c r="E19" s="20">
        <f>SUM(C6:E6)</f>
        <v>14.5</v>
      </c>
      <c r="F19" s="20">
        <f>SUM(C7:E7)</f>
        <v>16</v>
      </c>
      <c r="G19" s="20">
        <f>SUM(C8:E8)</f>
        <v>16.5</v>
      </c>
      <c r="H19" s="20">
        <f>SUM(B19:G19)</f>
        <v>85</v>
      </c>
      <c r="I19" s="29">
        <f>H19/18</f>
        <v>4.7222222222222223</v>
      </c>
      <c r="J19" s="2" t="s">
        <v>34</v>
      </c>
      <c r="K19" s="2"/>
      <c r="L19" s="2"/>
      <c r="M19" s="2"/>
      <c r="N19" s="2"/>
      <c r="O19" s="2"/>
      <c r="P19" s="2"/>
      <c r="Q19" s="2"/>
      <c r="R19" s="2"/>
    </row>
    <row r="20" spans="1:18" ht="15.75" x14ac:dyDescent="0.25">
      <c r="A20" s="20" t="s">
        <v>24</v>
      </c>
      <c r="B20" s="20">
        <f>SUM(C9:E9)</f>
        <v>11</v>
      </c>
      <c r="C20" s="20">
        <f>SUM(C10:E10)</f>
        <v>11</v>
      </c>
      <c r="D20" s="20">
        <f>SUM(C11:E11)</f>
        <v>13</v>
      </c>
      <c r="E20" s="20">
        <f>SUM(C12:E12)</f>
        <v>14</v>
      </c>
      <c r="F20" s="20">
        <f>SUM(C13:E13)</f>
        <v>16</v>
      </c>
      <c r="G20" s="20">
        <f>SUM(C14:E14)</f>
        <v>16</v>
      </c>
      <c r="H20" s="20">
        <f>SUM(B20:G20)</f>
        <v>81</v>
      </c>
      <c r="I20" s="2">
        <f>H20/18</f>
        <v>4.5</v>
      </c>
      <c r="J20" s="2"/>
      <c r="K20" s="2"/>
      <c r="L20" s="2"/>
      <c r="M20" s="2"/>
      <c r="N20" s="2"/>
      <c r="O20" s="2"/>
      <c r="P20" s="2"/>
      <c r="Q20" s="2"/>
      <c r="R20" s="2"/>
    </row>
    <row r="21" spans="1:18" ht="15.75" x14ac:dyDescent="0.25">
      <c r="A21" s="20" t="s">
        <v>2</v>
      </c>
      <c r="B21" s="20">
        <f>SUM(B19:B20)</f>
        <v>23</v>
      </c>
      <c r="C21" s="20">
        <f t="shared" ref="C21:G21" si="3">SUM(C19:C20)</f>
        <v>24</v>
      </c>
      <c r="D21" s="20">
        <f t="shared" si="3"/>
        <v>26</v>
      </c>
      <c r="E21" s="20">
        <f t="shared" si="3"/>
        <v>28.5</v>
      </c>
      <c r="F21" s="20">
        <f t="shared" si="3"/>
        <v>32</v>
      </c>
      <c r="G21" s="20">
        <f t="shared" si="3"/>
        <v>32.5</v>
      </c>
      <c r="H21" s="21">
        <f>SUM(H19:H20)</f>
        <v>166</v>
      </c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5.75" x14ac:dyDescent="0.25">
      <c r="A22" s="31" t="s">
        <v>46</v>
      </c>
      <c r="B22" s="27">
        <f>B21/6</f>
        <v>3.8333333333333335</v>
      </c>
      <c r="C22">
        <f t="shared" ref="C22:G22" si="4">C21/6</f>
        <v>4</v>
      </c>
      <c r="D22" s="27">
        <f t="shared" si="4"/>
        <v>4.333333333333333</v>
      </c>
      <c r="E22">
        <f t="shared" si="4"/>
        <v>4.75</v>
      </c>
      <c r="F22" s="27">
        <f t="shared" si="4"/>
        <v>5.333333333333333</v>
      </c>
      <c r="G22" s="27">
        <f t="shared" si="4"/>
        <v>5.416666666666667</v>
      </c>
    </row>
  </sheetData>
  <mergeCells count="15">
    <mergeCell ref="C1:E1"/>
    <mergeCell ref="A3:B3"/>
    <mergeCell ref="A14:B14"/>
    <mergeCell ref="A10:B10"/>
    <mergeCell ref="A12:B12"/>
    <mergeCell ref="A13:B13"/>
    <mergeCell ref="A1:B2"/>
    <mergeCell ref="A15:B15"/>
    <mergeCell ref="A4:B4"/>
    <mergeCell ref="A9:B9"/>
    <mergeCell ref="A11:B11"/>
    <mergeCell ref="A8:B8"/>
    <mergeCell ref="A6:B6"/>
    <mergeCell ref="A5:B5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M23" sqref="M23"/>
    </sheetView>
  </sheetViews>
  <sheetFormatPr defaultColWidth="10" defaultRowHeight="15" x14ac:dyDescent="0.25"/>
  <sheetData>
    <row r="1" spans="1:18" ht="15.75" x14ac:dyDescent="0.25">
      <c r="A1" s="36" t="s">
        <v>0</v>
      </c>
      <c r="B1" s="37"/>
      <c r="C1" s="34" t="s">
        <v>1</v>
      </c>
      <c r="D1" s="34"/>
      <c r="E1" s="34"/>
      <c r="F1" s="1" t="s">
        <v>2</v>
      </c>
      <c r="G1" s="2"/>
      <c r="H1" s="2" t="s">
        <v>29</v>
      </c>
      <c r="I1" s="2">
        <v>6</v>
      </c>
      <c r="J1" s="2"/>
      <c r="K1" s="2"/>
      <c r="L1" s="2"/>
      <c r="M1" s="2"/>
      <c r="N1" s="2"/>
      <c r="O1" s="2"/>
      <c r="P1" s="2"/>
      <c r="Q1" s="2"/>
      <c r="R1" s="2"/>
    </row>
    <row r="2" spans="1:18" ht="15.75" x14ac:dyDescent="0.25">
      <c r="A2" s="36"/>
      <c r="B2" s="37"/>
      <c r="C2" s="4">
        <v>1</v>
      </c>
      <c r="D2" s="4">
        <v>2</v>
      </c>
      <c r="E2" s="4">
        <v>3</v>
      </c>
      <c r="F2" s="5"/>
      <c r="G2" s="2"/>
      <c r="H2" s="2" t="s">
        <v>30</v>
      </c>
      <c r="I2" s="2">
        <v>2</v>
      </c>
      <c r="J2" s="2"/>
      <c r="K2" s="2"/>
      <c r="L2" s="2"/>
      <c r="M2" s="2"/>
      <c r="N2" s="2"/>
      <c r="O2" s="2"/>
      <c r="P2" s="2"/>
      <c r="Q2" s="2"/>
      <c r="R2" s="2"/>
    </row>
    <row r="3" spans="1:18" ht="15.75" x14ac:dyDescent="0.25">
      <c r="A3" s="35" t="s">
        <v>3</v>
      </c>
      <c r="B3" s="35"/>
      <c r="C3" s="6">
        <v>6</v>
      </c>
      <c r="D3" s="6">
        <v>4.8</v>
      </c>
      <c r="E3" s="6">
        <v>5</v>
      </c>
      <c r="F3" s="6">
        <f>SUM(C3:E3)</f>
        <v>15.8</v>
      </c>
      <c r="G3" s="2"/>
      <c r="H3" s="2" t="s">
        <v>35</v>
      </c>
      <c r="I3" s="2">
        <v>3</v>
      </c>
      <c r="J3" s="2"/>
      <c r="K3" s="2"/>
      <c r="L3" s="2" t="s">
        <v>34</v>
      </c>
      <c r="M3" s="2"/>
      <c r="N3" s="2"/>
      <c r="O3" s="2"/>
      <c r="P3" s="2"/>
      <c r="Q3" s="2"/>
      <c r="R3" s="2"/>
    </row>
    <row r="4" spans="1:18" ht="15.75" x14ac:dyDescent="0.25">
      <c r="A4" s="33" t="s">
        <v>4</v>
      </c>
      <c r="B4" s="33"/>
      <c r="C4" s="8">
        <v>5.5</v>
      </c>
      <c r="D4" s="8">
        <v>6</v>
      </c>
      <c r="E4" s="8">
        <v>5</v>
      </c>
      <c r="F4" s="8">
        <f t="shared" ref="F4:F14" si="0">SUM(C4:E4)</f>
        <v>16.5</v>
      </c>
      <c r="G4" s="2"/>
      <c r="H4" s="2" t="s">
        <v>16</v>
      </c>
      <c r="I4" s="7">
        <f>F15^2/36</f>
        <v>1193.7025000000003</v>
      </c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33" t="s">
        <v>5</v>
      </c>
      <c r="B5" s="33"/>
      <c r="C5" s="8">
        <v>5</v>
      </c>
      <c r="D5" s="8">
        <v>6</v>
      </c>
      <c r="E5" s="8">
        <v>6</v>
      </c>
      <c r="F5" s="8">
        <f t="shared" si="0"/>
        <v>17</v>
      </c>
      <c r="G5" s="2"/>
      <c r="H5" s="2"/>
      <c r="I5" s="2"/>
      <c r="J5" s="2"/>
      <c r="K5" s="9" t="s">
        <v>25</v>
      </c>
      <c r="L5" s="9" t="s">
        <v>36</v>
      </c>
      <c r="M5" s="9" t="s">
        <v>26</v>
      </c>
      <c r="N5" s="9" t="s">
        <v>27</v>
      </c>
      <c r="O5" s="9" t="s">
        <v>37</v>
      </c>
      <c r="P5" s="9"/>
      <c r="Q5" s="9" t="s">
        <v>38</v>
      </c>
      <c r="R5" s="9" t="s">
        <v>39</v>
      </c>
    </row>
    <row r="6" spans="1:18" ht="15.75" x14ac:dyDescent="0.25">
      <c r="A6" s="33" t="s">
        <v>6</v>
      </c>
      <c r="B6" s="33"/>
      <c r="C6" s="8">
        <v>5</v>
      </c>
      <c r="D6" s="8">
        <v>6.5</v>
      </c>
      <c r="E6" s="8">
        <v>5.5</v>
      </c>
      <c r="F6" s="8">
        <f t="shared" si="0"/>
        <v>17</v>
      </c>
      <c r="G6" s="2"/>
      <c r="H6" s="2"/>
      <c r="I6" s="2"/>
      <c r="J6" s="2"/>
      <c r="K6" s="10" t="s">
        <v>28</v>
      </c>
      <c r="L6" s="11">
        <v>2</v>
      </c>
      <c r="M6" s="12">
        <f>SUMSQ(C15:E15)/12-I4</f>
        <v>0.47166666666635138</v>
      </c>
      <c r="N6" s="12">
        <f>M6/L6</f>
        <v>0.23583333333317569</v>
      </c>
      <c r="O6" s="12">
        <f>N6/N11</f>
        <v>0.47796714263747103</v>
      </c>
      <c r="P6" s="13" t="str">
        <f>IF(O6&lt;Q6,"tn",IF(O6&lt;R6,"*","**"))</f>
        <v>tn</v>
      </c>
      <c r="Q6" s="12">
        <f>FINV(0.05,L6,L11)</f>
        <v>3.4433567793667246</v>
      </c>
      <c r="R6" s="12">
        <f>FINV(0.01,L6,L11)</f>
        <v>5.7190219124822725</v>
      </c>
    </row>
    <row r="7" spans="1:18" ht="15.75" x14ac:dyDescent="0.25">
      <c r="A7" s="33" t="s">
        <v>7</v>
      </c>
      <c r="B7" s="33"/>
      <c r="C7" s="8">
        <v>6</v>
      </c>
      <c r="D7" s="8">
        <v>5</v>
      </c>
      <c r="E7" s="8">
        <v>6</v>
      </c>
      <c r="F7" s="8">
        <f t="shared" si="0"/>
        <v>17</v>
      </c>
      <c r="G7" s="2"/>
      <c r="H7" s="2"/>
      <c r="I7" s="2"/>
      <c r="J7" s="2"/>
      <c r="K7" s="10" t="s">
        <v>40</v>
      </c>
      <c r="L7" s="11">
        <f>6*2-1</f>
        <v>11</v>
      </c>
      <c r="M7" s="12">
        <f>SUMSQ(F3:F14)/3-I4</f>
        <v>8.2608333333330393</v>
      </c>
      <c r="N7" s="12">
        <f>M7/L7</f>
        <v>0.75098484848482172</v>
      </c>
      <c r="O7" s="12">
        <f>N7/N11</f>
        <v>1.52203285736211</v>
      </c>
      <c r="P7" s="13" t="str">
        <f>IF(O7&lt;Q7,"tn",IF(O7&lt;R7,"*","**"))</f>
        <v>tn</v>
      </c>
      <c r="Q7" s="12">
        <f>FINV(0.05,L7,L11)</f>
        <v>2.2585183566229916</v>
      </c>
      <c r="R7" s="12">
        <f>FINV(0.01,L7,L11)</f>
        <v>3.1837421959607717</v>
      </c>
    </row>
    <row r="8" spans="1:18" ht="15.75" x14ac:dyDescent="0.25">
      <c r="A8" s="33" t="s">
        <v>8</v>
      </c>
      <c r="B8" s="33"/>
      <c r="C8" s="14">
        <v>6</v>
      </c>
      <c r="D8" s="14">
        <v>5.5</v>
      </c>
      <c r="E8" s="14">
        <v>7</v>
      </c>
      <c r="F8" s="14">
        <f t="shared" si="0"/>
        <v>18.5</v>
      </c>
      <c r="G8" s="2"/>
      <c r="H8" s="2"/>
      <c r="I8" s="2"/>
      <c r="J8" s="2"/>
      <c r="K8" s="10" t="s">
        <v>29</v>
      </c>
      <c r="L8" s="11">
        <f>6-1</f>
        <v>5</v>
      </c>
      <c r="M8" s="12">
        <f>SUMSQ(B21:G21)/6-I4</f>
        <v>6.6958333333329847</v>
      </c>
      <c r="N8" s="12">
        <f>M8/L8</f>
        <v>1.3391666666665969</v>
      </c>
      <c r="O8" s="12">
        <f>N8/N11</f>
        <v>2.714110241056146</v>
      </c>
      <c r="P8" s="13" t="str">
        <f>IF(O8&lt;Q8,"tn",IF(O8&lt;R8,"*","**"))</f>
        <v>*</v>
      </c>
      <c r="Q8" s="12">
        <f>FINV(0.05,L8,L11)</f>
        <v>2.6612739171180357</v>
      </c>
      <c r="R8" s="12">
        <f>FINV(0.01,L8,L11)</f>
        <v>3.9879632231269468</v>
      </c>
    </row>
    <row r="9" spans="1:18" ht="15.75" x14ac:dyDescent="0.25">
      <c r="A9" s="33" t="s">
        <v>9</v>
      </c>
      <c r="B9" s="33"/>
      <c r="C9" s="8">
        <v>5</v>
      </c>
      <c r="D9" s="8">
        <v>5</v>
      </c>
      <c r="E9" s="8">
        <v>5</v>
      </c>
      <c r="F9" s="8">
        <f t="shared" si="0"/>
        <v>15</v>
      </c>
      <c r="G9" s="2"/>
      <c r="H9" s="2"/>
      <c r="I9" s="2"/>
      <c r="J9" s="2"/>
      <c r="K9" s="10" t="s">
        <v>30</v>
      </c>
      <c r="L9" s="11">
        <f>2-1</f>
        <v>1</v>
      </c>
      <c r="M9" s="12">
        <f>SUMSQ(H19:H20)/18-I4</f>
        <v>0.38027777777733718</v>
      </c>
      <c r="N9" s="12">
        <f>M9/L9</f>
        <v>0.38027777777733718</v>
      </c>
      <c r="O9" s="12">
        <f>N9/N11</f>
        <v>0.77071498029490826</v>
      </c>
      <c r="P9" s="13" t="str">
        <f>IF(O9&lt;Q9,"tn",IF(O9&lt;R9,"*","**"))</f>
        <v>tn</v>
      </c>
      <c r="Q9" s="12">
        <f>FINV(0.05,L9,L11)</f>
        <v>4.3009495017776587</v>
      </c>
      <c r="R9" s="12">
        <f>FINV(0.01,L9,L11)</f>
        <v>7.9453857291700425</v>
      </c>
    </row>
    <row r="10" spans="1:18" ht="15.75" x14ac:dyDescent="0.25">
      <c r="A10" s="33" t="s">
        <v>10</v>
      </c>
      <c r="B10" s="33"/>
      <c r="C10" s="8">
        <v>5</v>
      </c>
      <c r="D10" s="8">
        <v>6</v>
      </c>
      <c r="E10" s="8">
        <v>5</v>
      </c>
      <c r="F10" s="8">
        <f t="shared" si="0"/>
        <v>16</v>
      </c>
      <c r="G10" s="2"/>
      <c r="H10" s="2"/>
      <c r="I10" s="2"/>
      <c r="J10" s="2"/>
      <c r="K10" s="10" t="s">
        <v>31</v>
      </c>
      <c r="L10" s="11">
        <f>L8*L9</f>
        <v>5</v>
      </c>
      <c r="M10" s="12">
        <f>M7-M8-M9</f>
        <v>1.1847222222227174</v>
      </c>
      <c r="N10" s="12">
        <f t="shared" ref="N10:N11" si="1">M10/L10</f>
        <v>0.23694444444454349</v>
      </c>
      <c r="O10" s="12">
        <f>N10/N11</f>
        <v>0.48021904908151442</v>
      </c>
      <c r="P10" s="13" t="str">
        <f>IF(O10&lt;Q10,"tn",IF(O10&lt;R10,"*","**"))</f>
        <v>tn</v>
      </c>
      <c r="Q10" s="12">
        <f>FINV(0.05,L10,L11)</f>
        <v>2.6612739171180357</v>
      </c>
      <c r="R10" s="12">
        <f>FINV(0.01,L10,L11)</f>
        <v>3.9879632231269468</v>
      </c>
    </row>
    <row r="11" spans="1:18" ht="15.75" x14ac:dyDescent="0.25">
      <c r="A11" s="33" t="s">
        <v>11</v>
      </c>
      <c r="B11" s="33"/>
      <c r="C11" s="8">
        <v>7</v>
      </c>
      <c r="D11" s="8">
        <v>5</v>
      </c>
      <c r="E11" s="8">
        <v>5.5</v>
      </c>
      <c r="F11" s="8">
        <f t="shared" si="0"/>
        <v>17.5</v>
      </c>
      <c r="G11" s="2"/>
      <c r="H11" s="2"/>
      <c r="I11" s="2"/>
      <c r="J11" s="2"/>
      <c r="K11" s="10" t="s">
        <v>32</v>
      </c>
      <c r="L11" s="11">
        <f>L12-L6-L7</f>
        <v>22</v>
      </c>
      <c r="M11" s="12">
        <f>M12-M6-M7</f>
        <v>10.855000000000246</v>
      </c>
      <c r="N11" s="12">
        <f t="shared" si="1"/>
        <v>0.49340909090910207</v>
      </c>
      <c r="O11" s="12"/>
      <c r="P11" s="10"/>
      <c r="Q11" s="10"/>
      <c r="R11" s="10"/>
    </row>
    <row r="12" spans="1:18" ht="15.75" x14ac:dyDescent="0.25">
      <c r="A12" s="33" t="s">
        <v>12</v>
      </c>
      <c r="B12" s="33"/>
      <c r="C12" s="8">
        <v>6</v>
      </c>
      <c r="D12" s="8">
        <v>5.5</v>
      </c>
      <c r="E12" s="8">
        <v>6</v>
      </c>
      <c r="F12" s="8">
        <f t="shared" si="0"/>
        <v>17.5</v>
      </c>
      <c r="G12" s="2"/>
      <c r="H12" s="2"/>
      <c r="I12" s="2"/>
      <c r="J12" s="2"/>
      <c r="K12" s="15" t="s">
        <v>33</v>
      </c>
      <c r="L12" s="16">
        <f>6*2*3-1</f>
        <v>35</v>
      </c>
      <c r="M12" s="17">
        <f>SUMSQ(C3:E14)-I4</f>
        <v>19.587499999999636</v>
      </c>
      <c r="N12" s="15"/>
      <c r="O12" s="15"/>
      <c r="P12" s="15"/>
      <c r="Q12" s="15"/>
      <c r="R12" s="15"/>
    </row>
    <row r="13" spans="1:18" ht="15.75" x14ac:dyDescent="0.25">
      <c r="A13" s="33" t="s">
        <v>13</v>
      </c>
      <c r="B13" s="33"/>
      <c r="C13" s="8">
        <v>6</v>
      </c>
      <c r="D13" s="8">
        <v>5.5</v>
      </c>
      <c r="E13" s="8">
        <v>7.5</v>
      </c>
      <c r="F13" s="8">
        <f t="shared" si="0"/>
        <v>19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5.75" x14ac:dyDescent="0.25">
      <c r="A14" s="33" t="s">
        <v>14</v>
      </c>
      <c r="B14" s="33"/>
      <c r="C14" s="8">
        <v>6</v>
      </c>
      <c r="D14" s="8">
        <v>7</v>
      </c>
      <c r="E14" s="8">
        <v>7.5</v>
      </c>
      <c r="F14" s="8">
        <f t="shared" si="0"/>
        <v>20.5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5.75" x14ac:dyDescent="0.25">
      <c r="A15" s="33" t="s">
        <v>15</v>
      </c>
      <c r="B15" s="33"/>
      <c r="C15" s="8">
        <f>SUM(C3:C14)</f>
        <v>68.5</v>
      </c>
      <c r="D15" s="8">
        <f t="shared" ref="D15:E15" si="2">SUM(D3:D14)</f>
        <v>67.8</v>
      </c>
      <c r="E15" s="8">
        <f t="shared" si="2"/>
        <v>71</v>
      </c>
      <c r="F15" s="18">
        <f>SUM(F3:F14)</f>
        <v>207.3</v>
      </c>
      <c r="G15" s="2"/>
      <c r="H15" s="2"/>
      <c r="I15" s="2"/>
      <c r="J15" s="2"/>
      <c r="K15" s="2"/>
      <c r="L15" s="2" t="s">
        <v>40</v>
      </c>
      <c r="M15" s="2"/>
      <c r="N15" s="2"/>
      <c r="O15" s="2"/>
      <c r="P15" s="2"/>
      <c r="Q15" s="2"/>
      <c r="R15" s="2"/>
    </row>
    <row r="16" spans="1:18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 t="s">
        <v>29</v>
      </c>
      <c r="M16" s="2"/>
      <c r="N16" s="2"/>
      <c r="O16" s="2"/>
      <c r="P16" s="2"/>
      <c r="Q16" s="2"/>
      <c r="R16" s="2"/>
    </row>
    <row r="17" spans="1:18" ht="15.7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 t="s">
        <v>17</v>
      </c>
      <c r="M17" s="29">
        <f>B22</f>
        <v>5.1333333333333337</v>
      </c>
      <c r="N17" s="2" t="s">
        <v>43</v>
      </c>
      <c r="O17" s="29">
        <f>M17+M23</f>
        <v>6.3979722370596974</v>
      </c>
      <c r="P17" s="2"/>
      <c r="Q17" s="2"/>
      <c r="R17" s="2"/>
    </row>
    <row r="18" spans="1:18" ht="15.75" x14ac:dyDescent="0.25">
      <c r="A18" s="19"/>
      <c r="B18" s="20" t="s">
        <v>17</v>
      </c>
      <c r="C18" s="20" t="s">
        <v>18</v>
      </c>
      <c r="D18" s="20" t="s">
        <v>19</v>
      </c>
      <c r="E18" s="20" t="s">
        <v>20</v>
      </c>
      <c r="F18" s="20" t="s">
        <v>21</v>
      </c>
      <c r="G18" s="20" t="s">
        <v>22</v>
      </c>
      <c r="H18" s="20" t="s">
        <v>2</v>
      </c>
      <c r="I18" s="7" t="s">
        <v>46</v>
      </c>
      <c r="J18" s="2"/>
      <c r="K18" s="2"/>
      <c r="L18" s="2" t="s">
        <v>18</v>
      </c>
      <c r="M18" s="29">
        <f>C22</f>
        <v>5.416666666666667</v>
      </c>
      <c r="N18" s="2" t="s">
        <v>47</v>
      </c>
      <c r="O18" s="29">
        <f>M18+M23</f>
        <v>6.6813055703930306</v>
      </c>
      <c r="P18" s="2"/>
      <c r="Q18" s="2"/>
      <c r="R18" s="2"/>
    </row>
    <row r="19" spans="1:18" ht="15.75" x14ac:dyDescent="0.25">
      <c r="A19" s="20" t="s">
        <v>23</v>
      </c>
      <c r="B19" s="20">
        <f>SUM(C3:E3)</f>
        <v>15.8</v>
      </c>
      <c r="C19" s="20">
        <f>SUM(C4:E4)</f>
        <v>16.5</v>
      </c>
      <c r="D19" s="20">
        <f>SUM(C5:E5)</f>
        <v>17</v>
      </c>
      <c r="E19" s="20">
        <f>SUM(C6:E6)</f>
        <v>17</v>
      </c>
      <c r="F19" s="20">
        <f>SUM(C7:E7)</f>
        <v>17</v>
      </c>
      <c r="G19" s="20">
        <f>SUM(C8:E8)</f>
        <v>18.5</v>
      </c>
      <c r="H19" s="20">
        <f>SUM(B19:G19)</f>
        <v>101.8</v>
      </c>
      <c r="I19" s="29">
        <f>H19/18</f>
        <v>5.655555555555555</v>
      </c>
      <c r="J19" s="2"/>
      <c r="K19" s="2"/>
      <c r="L19" s="2" t="s">
        <v>19</v>
      </c>
      <c r="M19" s="2">
        <f>D22</f>
        <v>5.75</v>
      </c>
      <c r="N19" s="2" t="s">
        <v>47</v>
      </c>
      <c r="O19" s="2"/>
      <c r="P19" s="2"/>
      <c r="Q19" s="2"/>
      <c r="R19" s="2"/>
    </row>
    <row r="20" spans="1:18" ht="16.5" thickBot="1" x14ac:dyDescent="0.3">
      <c r="A20" s="20" t="s">
        <v>24</v>
      </c>
      <c r="B20" s="20">
        <f>SUM(C9:E9)</f>
        <v>15</v>
      </c>
      <c r="C20" s="20">
        <f>SUM(C10:E10)</f>
        <v>16</v>
      </c>
      <c r="D20" s="20">
        <f>SUM(C11:E11)</f>
        <v>17.5</v>
      </c>
      <c r="E20" s="20">
        <f>SUM(C12:E12)</f>
        <v>17.5</v>
      </c>
      <c r="F20" s="20">
        <f>SUM(C13:E13)</f>
        <v>19</v>
      </c>
      <c r="G20" s="20">
        <f>SUM(C14:E14)</f>
        <v>20.5</v>
      </c>
      <c r="H20" s="20">
        <f>SUM(B20:G20)</f>
        <v>105.5</v>
      </c>
      <c r="I20" s="29">
        <f>H20/18</f>
        <v>5.8611111111111107</v>
      </c>
      <c r="J20" s="2"/>
      <c r="K20" s="2"/>
      <c r="L20" s="2" t="s">
        <v>20</v>
      </c>
      <c r="M20" s="2">
        <f>E22</f>
        <v>5.75</v>
      </c>
      <c r="N20" s="2" t="s">
        <v>47</v>
      </c>
      <c r="O20" s="2"/>
      <c r="P20" s="2"/>
      <c r="Q20" s="2"/>
      <c r="R20" s="2"/>
    </row>
    <row r="21" spans="1:18" ht="16.5" thickBot="1" x14ac:dyDescent="0.3">
      <c r="A21" s="20" t="s">
        <v>2</v>
      </c>
      <c r="B21" s="20">
        <f>SUM(B19:B20)</f>
        <v>30.8</v>
      </c>
      <c r="C21" s="20">
        <f t="shared" ref="C21:G21" si="3">SUM(C19:C20)</f>
        <v>32.5</v>
      </c>
      <c r="D21" s="20">
        <f t="shared" si="3"/>
        <v>34.5</v>
      </c>
      <c r="E21" s="20">
        <f t="shared" si="3"/>
        <v>34.5</v>
      </c>
      <c r="F21" s="20">
        <f t="shared" si="3"/>
        <v>36</v>
      </c>
      <c r="G21" s="20">
        <f t="shared" si="3"/>
        <v>39</v>
      </c>
      <c r="H21" s="21">
        <f>SUM(H19:H20)</f>
        <v>207.3</v>
      </c>
      <c r="I21" s="2"/>
      <c r="J21" s="2"/>
      <c r="K21" s="2"/>
      <c r="L21" s="2" t="s">
        <v>21</v>
      </c>
      <c r="M21" s="2">
        <f>F22</f>
        <v>6</v>
      </c>
      <c r="N21" s="2" t="s">
        <v>47</v>
      </c>
      <c r="O21" s="2"/>
      <c r="P21" s="2"/>
      <c r="Q21" s="2"/>
      <c r="R21" s="2"/>
    </row>
    <row r="22" spans="1:18" ht="15.75" x14ac:dyDescent="0.25">
      <c r="A22" s="28" t="s">
        <v>46</v>
      </c>
      <c r="B22" s="27">
        <f>B21/6</f>
        <v>5.1333333333333337</v>
      </c>
      <c r="C22" s="27">
        <f t="shared" ref="C22:G22" si="4">C21/6</f>
        <v>5.416666666666667</v>
      </c>
      <c r="D22">
        <f t="shared" si="4"/>
        <v>5.75</v>
      </c>
      <c r="E22">
        <f t="shared" si="4"/>
        <v>5.75</v>
      </c>
      <c r="F22">
        <f t="shared" si="4"/>
        <v>6</v>
      </c>
      <c r="G22">
        <f t="shared" si="4"/>
        <v>6.5</v>
      </c>
      <c r="L22" s="2" t="s">
        <v>22</v>
      </c>
      <c r="M22">
        <f>G22</f>
        <v>6.5</v>
      </c>
      <c r="N22" s="2" t="s">
        <v>44</v>
      </c>
    </row>
    <row r="23" spans="1:18" ht="15.75" x14ac:dyDescent="0.25">
      <c r="J23" t="s">
        <v>42</v>
      </c>
      <c r="K23">
        <v>4.41</v>
      </c>
      <c r="L23" s="2" t="s">
        <v>41</v>
      </c>
      <c r="M23" s="27">
        <f>K23*(N11/(I3*I2))^0.5</f>
        <v>1.2646389037263632</v>
      </c>
    </row>
  </sheetData>
  <mergeCells count="15">
    <mergeCell ref="A1:B2"/>
    <mergeCell ref="A10:B10"/>
    <mergeCell ref="C1:E1"/>
    <mergeCell ref="A15:B15"/>
    <mergeCell ref="A3:B3"/>
    <mergeCell ref="A4:B4"/>
    <mergeCell ref="A12:B12"/>
    <mergeCell ref="A8:B8"/>
    <mergeCell ref="A6:B6"/>
    <mergeCell ref="A13:B13"/>
    <mergeCell ref="A5:B5"/>
    <mergeCell ref="A9:B9"/>
    <mergeCell ref="A7:B7"/>
    <mergeCell ref="A11:B11"/>
    <mergeCell ref="A14:B14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N22" sqref="N22"/>
    </sheetView>
  </sheetViews>
  <sheetFormatPr defaultColWidth="10" defaultRowHeight="15" x14ac:dyDescent="0.25"/>
  <cols>
    <col min="11" max="11" width="10.5703125" customWidth="1"/>
  </cols>
  <sheetData>
    <row r="1" spans="1:19" ht="15.75" x14ac:dyDescent="0.25">
      <c r="A1" s="36" t="s">
        <v>0</v>
      </c>
      <c r="B1" s="37"/>
      <c r="C1" s="34" t="s">
        <v>1</v>
      </c>
      <c r="D1" s="34"/>
      <c r="E1" s="34"/>
      <c r="F1" s="1" t="s">
        <v>2</v>
      </c>
      <c r="G1" s="2"/>
      <c r="H1" s="2" t="s">
        <v>29</v>
      </c>
      <c r="I1" s="2">
        <v>6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.75" x14ac:dyDescent="0.25">
      <c r="A2" s="36"/>
      <c r="B2" s="37"/>
      <c r="C2" s="4">
        <v>1</v>
      </c>
      <c r="D2" s="4">
        <v>2</v>
      </c>
      <c r="E2" s="4">
        <v>3</v>
      </c>
      <c r="F2" s="5"/>
      <c r="G2" s="2"/>
      <c r="H2" s="2" t="s">
        <v>30</v>
      </c>
      <c r="I2" s="2">
        <v>2</v>
      </c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 x14ac:dyDescent="0.25">
      <c r="A3" s="35" t="s">
        <v>3</v>
      </c>
      <c r="B3" s="35"/>
      <c r="C3" s="6">
        <v>10</v>
      </c>
      <c r="D3" s="6">
        <v>8</v>
      </c>
      <c r="E3" s="6">
        <v>8</v>
      </c>
      <c r="F3" s="6">
        <f t="shared" ref="F3:F14" si="0">SUM(C3:E3)</f>
        <v>26</v>
      </c>
      <c r="G3" s="2"/>
      <c r="H3" s="2" t="s">
        <v>35</v>
      </c>
      <c r="I3" s="2">
        <v>3</v>
      </c>
      <c r="J3" s="2"/>
      <c r="K3" s="2"/>
      <c r="L3" s="2" t="s">
        <v>34</v>
      </c>
      <c r="M3" s="2"/>
      <c r="N3" s="2"/>
      <c r="O3" s="2"/>
      <c r="P3" s="2"/>
      <c r="Q3" s="2"/>
      <c r="R3" s="2"/>
      <c r="S3" s="2"/>
    </row>
    <row r="4" spans="1:19" ht="15.75" x14ac:dyDescent="0.25">
      <c r="A4" s="33" t="s">
        <v>4</v>
      </c>
      <c r="B4" s="33"/>
      <c r="C4" s="8">
        <v>10.5</v>
      </c>
      <c r="D4" s="8">
        <v>8</v>
      </c>
      <c r="E4" s="8">
        <v>8</v>
      </c>
      <c r="F4" s="8">
        <f t="shared" si="0"/>
        <v>26.5</v>
      </c>
      <c r="G4" s="2"/>
      <c r="H4" s="2" t="s">
        <v>16</v>
      </c>
      <c r="I4" s="7">
        <f>F15^2/36</f>
        <v>3402.7777777777778</v>
      </c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5.75" x14ac:dyDescent="0.25">
      <c r="A5" s="33" t="s">
        <v>5</v>
      </c>
      <c r="B5" s="33"/>
      <c r="C5" s="8">
        <v>10</v>
      </c>
      <c r="D5" s="8">
        <v>8.5</v>
      </c>
      <c r="E5" s="8">
        <v>8.5</v>
      </c>
      <c r="F5" s="8">
        <f t="shared" si="0"/>
        <v>27</v>
      </c>
      <c r="G5" s="2"/>
      <c r="H5" s="2"/>
      <c r="I5" s="2"/>
      <c r="J5" s="2"/>
      <c r="K5" s="9" t="s">
        <v>25</v>
      </c>
      <c r="L5" s="9" t="s">
        <v>36</v>
      </c>
      <c r="M5" s="9" t="s">
        <v>26</v>
      </c>
      <c r="N5" s="9" t="s">
        <v>27</v>
      </c>
      <c r="O5" s="9" t="s">
        <v>37</v>
      </c>
      <c r="P5" s="9"/>
      <c r="Q5" s="9" t="s">
        <v>38</v>
      </c>
      <c r="R5" s="9" t="s">
        <v>39</v>
      </c>
      <c r="S5" s="2"/>
    </row>
    <row r="6" spans="1:19" ht="15.75" x14ac:dyDescent="0.25">
      <c r="A6" s="33" t="s">
        <v>6</v>
      </c>
      <c r="B6" s="33"/>
      <c r="C6" s="8">
        <v>11.5</v>
      </c>
      <c r="D6" s="8">
        <v>8</v>
      </c>
      <c r="E6" s="8">
        <v>10</v>
      </c>
      <c r="F6" s="8">
        <f t="shared" si="0"/>
        <v>29.5</v>
      </c>
      <c r="G6" s="2"/>
      <c r="H6" s="2"/>
      <c r="I6" s="2"/>
      <c r="J6" s="2"/>
      <c r="K6" s="10" t="s">
        <v>28</v>
      </c>
      <c r="L6" s="11">
        <v>2</v>
      </c>
      <c r="M6" s="12">
        <f>SUMSQ(C15:E15)/12-I4</f>
        <v>3.5972222222221717</v>
      </c>
      <c r="N6" s="12">
        <f>M6/L6</f>
        <v>1.7986111111110858</v>
      </c>
      <c r="O6" s="12">
        <f>N6/N11</f>
        <v>1.039401678219616</v>
      </c>
      <c r="P6" s="13" t="str">
        <f>IF(O6&lt;Q6,"tn",IF(O6&lt;R6,"*","**"))</f>
        <v>tn</v>
      </c>
      <c r="Q6" s="12">
        <f>FINV(0.05,L6,L11)</f>
        <v>3.4433567793667246</v>
      </c>
      <c r="R6" s="12">
        <f>FINV(0.01,L6,L11)</f>
        <v>5.7190219124822725</v>
      </c>
      <c r="S6" s="2"/>
    </row>
    <row r="7" spans="1:19" ht="15.75" x14ac:dyDescent="0.25">
      <c r="A7" s="33" t="s">
        <v>7</v>
      </c>
      <c r="B7" s="33"/>
      <c r="C7" s="8">
        <v>8</v>
      </c>
      <c r="D7" s="8">
        <v>12</v>
      </c>
      <c r="E7" s="8">
        <v>11</v>
      </c>
      <c r="F7" s="8">
        <f t="shared" si="0"/>
        <v>31</v>
      </c>
      <c r="G7" s="2"/>
      <c r="H7" s="2"/>
      <c r="I7" s="2"/>
      <c r="J7" s="2"/>
      <c r="K7" s="10" t="s">
        <v>40</v>
      </c>
      <c r="L7" s="11">
        <f>6*2-1</f>
        <v>11</v>
      </c>
      <c r="M7" s="12">
        <f>SUMSQ(F3:F14)/3-I4</f>
        <v>34.555555555555657</v>
      </c>
      <c r="N7" s="12">
        <f>M7/L7</f>
        <v>3.1414141414141508</v>
      </c>
      <c r="O7" s="12">
        <f>N7/N11</f>
        <v>1.8153958409339759</v>
      </c>
      <c r="P7" s="13" t="str">
        <f>IF(O7&lt;Q7,"tn",IF(O7&lt;R7,"*","**"))</f>
        <v>tn</v>
      </c>
      <c r="Q7" s="12">
        <f>FINV(0.05,L7,L11)</f>
        <v>2.2585183566229916</v>
      </c>
      <c r="R7" s="12">
        <f>FINV(0.01,L7,L11)</f>
        <v>3.1837421959607717</v>
      </c>
      <c r="S7" s="2"/>
    </row>
    <row r="8" spans="1:19" ht="15.75" x14ac:dyDescent="0.25">
      <c r="A8" s="33" t="s">
        <v>8</v>
      </c>
      <c r="B8" s="33"/>
      <c r="C8" s="14">
        <v>12</v>
      </c>
      <c r="D8" s="14">
        <v>11</v>
      </c>
      <c r="E8" s="14">
        <v>11</v>
      </c>
      <c r="F8" s="14">
        <f t="shared" si="0"/>
        <v>34</v>
      </c>
      <c r="G8" s="2"/>
      <c r="H8" s="2"/>
      <c r="I8" s="2"/>
      <c r="J8" s="2"/>
      <c r="K8" s="10" t="s">
        <v>29</v>
      </c>
      <c r="L8" s="11">
        <f>6-1</f>
        <v>5</v>
      </c>
      <c r="M8" s="12">
        <f>SUMSQ(B21:G21)/6-I4</f>
        <v>32.888888888888687</v>
      </c>
      <c r="N8" s="12">
        <f>M8/L8</f>
        <v>6.5777777777777375</v>
      </c>
      <c r="O8" s="12">
        <f>N8/N11</f>
        <v>3.8012404232031973</v>
      </c>
      <c r="P8" s="13" t="str">
        <f>IF(O8&lt;Q8,"tn",IF(O8&lt;R8,"*","**"))</f>
        <v>*</v>
      </c>
      <c r="Q8" s="12">
        <f>FINV(0.05,L8,L11)</f>
        <v>2.6612739171180357</v>
      </c>
      <c r="R8" s="12">
        <f>FINV(0.01,L8,L11)</f>
        <v>3.9879632231269468</v>
      </c>
      <c r="S8" s="2"/>
    </row>
    <row r="9" spans="1:19" ht="15.75" x14ac:dyDescent="0.25">
      <c r="A9" s="33" t="s">
        <v>9</v>
      </c>
      <c r="B9" s="33"/>
      <c r="C9" s="8">
        <v>8</v>
      </c>
      <c r="D9" s="8">
        <v>10</v>
      </c>
      <c r="E9" s="8">
        <v>8</v>
      </c>
      <c r="F9" s="8">
        <f t="shared" si="0"/>
        <v>26</v>
      </c>
      <c r="G9" s="2"/>
      <c r="H9" s="2"/>
      <c r="I9" s="2"/>
      <c r="J9" s="2"/>
      <c r="K9" s="10" t="s">
        <v>30</v>
      </c>
      <c r="L9" s="11">
        <f>2-1</f>
        <v>1</v>
      </c>
      <c r="M9" s="12">
        <f>SUMSQ(H19:H20)/18-I4</f>
        <v>0.11111111111085847</v>
      </c>
      <c r="N9" s="12">
        <f>M9/L9</f>
        <v>0.11111111111085847</v>
      </c>
      <c r="O9" s="12">
        <f>N9/N11</f>
        <v>6.4210142283692193E-2</v>
      </c>
      <c r="P9" s="13" t="str">
        <f>IF(O9&lt;Q9,"tn",IF(O9&lt;R9,"*","**"))</f>
        <v>tn</v>
      </c>
      <c r="Q9" s="12">
        <f>FINV(0.05,L9,L11)</f>
        <v>4.3009495017776587</v>
      </c>
      <c r="R9" s="12">
        <f>FINV(0.01,L9,L11)</f>
        <v>7.9453857291700425</v>
      </c>
      <c r="S9" s="2"/>
    </row>
    <row r="10" spans="1:19" ht="15.75" x14ac:dyDescent="0.25">
      <c r="A10" s="33" t="s">
        <v>10</v>
      </c>
      <c r="B10" s="33"/>
      <c r="C10" s="8">
        <v>8.5</v>
      </c>
      <c r="D10" s="8">
        <v>8.5</v>
      </c>
      <c r="E10" s="8">
        <v>10</v>
      </c>
      <c r="F10" s="8">
        <f t="shared" si="0"/>
        <v>27</v>
      </c>
      <c r="G10" s="2"/>
      <c r="H10" s="2"/>
      <c r="I10" s="2"/>
      <c r="J10" s="2"/>
      <c r="K10" s="10" t="s">
        <v>31</v>
      </c>
      <c r="L10" s="11">
        <f>L8*L9</f>
        <v>5</v>
      </c>
      <c r="M10" s="12">
        <f>M7-M8-M9</f>
        <v>1.5555555555561114</v>
      </c>
      <c r="N10" s="12">
        <f t="shared" ref="N10:N11" si="1">M10/L10</f>
        <v>0.31111111111122225</v>
      </c>
      <c r="O10" s="12">
        <f>N10/N11</f>
        <v>0.17978839839481114</v>
      </c>
      <c r="P10" s="13" t="str">
        <f>IF(O10&lt;Q10,"tn",IF(O10&lt;R10,"*","**"))</f>
        <v>tn</v>
      </c>
      <c r="Q10" s="12">
        <f>FINV(0.05,L10,L11)</f>
        <v>2.6612739171180357</v>
      </c>
      <c r="R10" s="12">
        <f>FINV(0.01,L10,L11)</f>
        <v>3.9879632231269468</v>
      </c>
      <c r="S10" s="2"/>
    </row>
    <row r="11" spans="1:19" ht="15.75" x14ac:dyDescent="0.25">
      <c r="A11" s="33" t="s">
        <v>11</v>
      </c>
      <c r="B11" s="33"/>
      <c r="C11" s="8">
        <v>9</v>
      </c>
      <c r="D11" s="8">
        <v>9</v>
      </c>
      <c r="E11" s="8">
        <v>10</v>
      </c>
      <c r="F11" s="8">
        <f t="shared" si="0"/>
        <v>28</v>
      </c>
      <c r="G11" s="2"/>
      <c r="H11" s="2"/>
      <c r="I11" s="2"/>
      <c r="J11" s="2"/>
      <c r="K11" s="10" t="s">
        <v>32</v>
      </c>
      <c r="L11" s="11">
        <f>L12-L6-L7</f>
        <v>22</v>
      </c>
      <c r="M11" s="12">
        <f>M12-M6-M7</f>
        <v>38.069444444444343</v>
      </c>
      <c r="N11" s="12">
        <f t="shared" si="1"/>
        <v>1.7304292929292884</v>
      </c>
      <c r="O11" s="12"/>
      <c r="P11" s="10"/>
      <c r="Q11" s="10"/>
      <c r="R11" s="10"/>
      <c r="S11" s="2"/>
    </row>
    <row r="12" spans="1:19" ht="15.75" x14ac:dyDescent="0.25">
      <c r="A12" s="33" t="s">
        <v>12</v>
      </c>
      <c r="B12" s="33"/>
      <c r="C12" s="8">
        <v>10</v>
      </c>
      <c r="D12" s="8">
        <v>8</v>
      </c>
      <c r="E12" s="8">
        <v>10</v>
      </c>
      <c r="F12" s="8">
        <f t="shared" si="0"/>
        <v>28</v>
      </c>
      <c r="G12" s="2"/>
      <c r="H12" s="2"/>
      <c r="I12" s="2"/>
      <c r="J12" s="2"/>
      <c r="K12" s="15" t="s">
        <v>33</v>
      </c>
      <c r="L12" s="16">
        <f>6*2*3-1</f>
        <v>35</v>
      </c>
      <c r="M12" s="17">
        <f>SUMSQ(C3:E14)-I4</f>
        <v>76.222222222222172</v>
      </c>
      <c r="N12" s="15"/>
      <c r="O12" s="15"/>
      <c r="P12" s="15"/>
      <c r="Q12" s="15"/>
      <c r="R12" s="15"/>
      <c r="S12" s="2"/>
    </row>
    <row r="13" spans="1:19" ht="15.75" x14ac:dyDescent="0.25">
      <c r="A13" s="33" t="s">
        <v>13</v>
      </c>
      <c r="B13" s="33"/>
      <c r="C13" s="8">
        <v>10</v>
      </c>
      <c r="D13" s="8">
        <v>10.5</v>
      </c>
      <c r="E13" s="8">
        <v>13</v>
      </c>
      <c r="F13" s="8">
        <f t="shared" si="0"/>
        <v>33.5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5.75" x14ac:dyDescent="0.25">
      <c r="A14" s="33" t="s">
        <v>14</v>
      </c>
      <c r="B14" s="33"/>
      <c r="C14" s="8">
        <v>10.5</v>
      </c>
      <c r="D14" s="8">
        <v>10</v>
      </c>
      <c r="E14" s="8">
        <v>13</v>
      </c>
      <c r="F14" s="8">
        <f t="shared" si="0"/>
        <v>33.5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5.75" x14ac:dyDescent="0.25">
      <c r="A15" s="33" t="s">
        <v>15</v>
      </c>
      <c r="B15" s="33"/>
      <c r="C15" s="8">
        <f>SUM(C3:C14)</f>
        <v>118</v>
      </c>
      <c r="D15" s="8">
        <f t="shared" ref="D15:E15" si="2">SUM(D3:D14)</f>
        <v>111.5</v>
      </c>
      <c r="E15" s="8">
        <f t="shared" si="2"/>
        <v>120.5</v>
      </c>
      <c r="F15" s="18">
        <f>SUM(F3:F14)</f>
        <v>350</v>
      </c>
      <c r="G15" s="2"/>
      <c r="H15" s="2" t="s">
        <v>34</v>
      </c>
      <c r="I15" s="2"/>
      <c r="J15" s="2"/>
      <c r="K15" s="2"/>
      <c r="L15" s="2" t="s">
        <v>40</v>
      </c>
      <c r="M15" s="2"/>
      <c r="N15" s="2"/>
      <c r="O15" s="2"/>
      <c r="P15" s="2"/>
      <c r="Q15" s="2"/>
      <c r="R15" s="2"/>
      <c r="S15" s="2"/>
    </row>
    <row r="16" spans="1:19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 t="s">
        <v>34</v>
      </c>
      <c r="L16" s="2" t="s">
        <v>29</v>
      </c>
      <c r="M16" s="2"/>
      <c r="N16" s="2"/>
      <c r="O16" s="2"/>
      <c r="P16" s="2"/>
      <c r="Q16" s="2"/>
      <c r="R16" s="2"/>
      <c r="S16" s="2"/>
    </row>
    <row r="17" spans="1:19" ht="15.7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 t="s">
        <v>17</v>
      </c>
      <c r="M17" s="29">
        <f>B22</f>
        <v>8.6666666666666661</v>
      </c>
      <c r="N17" s="2" t="s">
        <v>43</v>
      </c>
      <c r="O17" s="29">
        <f>M17+M23</f>
        <v>11.034983999423481</v>
      </c>
      <c r="P17" s="2"/>
      <c r="Q17" s="2"/>
      <c r="R17" s="2"/>
      <c r="S17" s="2"/>
    </row>
    <row r="18" spans="1:19" ht="15.75" x14ac:dyDescent="0.25">
      <c r="A18" s="19"/>
      <c r="B18" s="20" t="s">
        <v>17</v>
      </c>
      <c r="C18" s="20" t="s">
        <v>18</v>
      </c>
      <c r="D18" s="20" t="s">
        <v>19</v>
      </c>
      <c r="E18" s="20" t="s">
        <v>20</v>
      </c>
      <c r="F18" s="20" t="s">
        <v>21</v>
      </c>
      <c r="G18" s="20" t="s">
        <v>22</v>
      </c>
      <c r="H18" s="20" t="s">
        <v>2</v>
      </c>
      <c r="I18" s="30" t="s">
        <v>46</v>
      </c>
      <c r="J18" s="2"/>
      <c r="K18" s="2"/>
      <c r="L18" s="2" t="s">
        <v>18</v>
      </c>
      <c r="M18" s="29">
        <f>C22</f>
        <v>8.9166666666666661</v>
      </c>
      <c r="N18" s="2" t="s">
        <v>47</v>
      </c>
      <c r="O18" s="29">
        <f>M18+M23</f>
        <v>11.284983999423481</v>
      </c>
      <c r="P18" s="2"/>
      <c r="Q18" s="2"/>
      <c r="R18" s="2"/>
      <c r="S18" s="2"/>
    </row>
    <row r="19" spans="1:19" ht="15.75" x14ac:dyDescent="0.25">
      <c r="A19" s="20" t="s">
        <v>23</v>
      </c>
      <c r="B19" s="20">
        <f>SUM(C3:E3)</f>
        <v>26</v>
      </c>
      <c r="C19" s="20">
        <f>SUM(C4:E4)</f>
        <v>26.5</v>
      </c>
      <c r="D19" s="20">
        <f>SUM(C5:E5)</f>
        <v>27</v>
      </c>
      <c r="E19" s="20">
        <f>SUM(C6:E6)</f>
        <v>29.5</v>
      </c>
      <c r="F19" s="20">
        <f>SUM(C7:E7)</f>
        <v>31</v>
      </c>
      <c r="G19" s="20">
        <f>SUM(C8:E8)</f>
        <v>34</v>
      </c>
      <c r="H19" s="20">
        <f>SUM(B19:G19)</f>
        <v>174</v>
      </c>
      <c r="I19" s="29">
        <f>H19/18</f>
        <v>9.6666666666666661</v>
      </c>
      <c r="J19" s="2"/>
      <c r="K19" s="2"/>
      <c r="L19" s="2" t="s">
        <v>19</v>
      </c>
      <c r="M19" s="29">
        <f>D22</f>
        <v>9.1666666666666661</v>
      </c>
      <c r="N19" s="2" t="s">
        <v>47</v>
      </c>
      <c r="O19" s="2"/>
      <c r="P19" s="2"/>
      <c r="Q19" s="2"/>
      <c r="R19" s="2"/>
      <c r="S19" s="2"/>
    </row>
    <row r="20" spans="1:19" ht="15.75" x14ac:dyDescent="0.25">
      <c r="A20" s="20" t="s">
        <v>24</v>
      </c>
      <c r="B20" s="20">
        <f>SUM(C9:E9)</f>
        <v>26</v>
      </c>
      <c r="C20" s="20">
        <f>SUM(C10:E10)</f>
        <v>27</v>
      </c>
      <c r="D20" s="20">
        <f>SUM(C11:E11)</f>
        <v>28</v>
      </c>
      <c r="E20" s="20">
        <f>SUM(C12:E12)</f>
        <v>28</v>
      </c>
      <c r="F20" s="20">
        <f>SUM(C13:E13)</f>
        <v>33.5</v>
      </c>
      <c r="G20" s="20">
        <f>SUM(C14:E14)</f>
        <v>33.5</v>
      </c>
      <c r="H20" s="20">
        <f>SUM(B20:G20)</f>
        <v>176</v>
      </c>
      <c r="I20" s="29">
        <f>H20/18</f>
        <v>9.7777777777777786</v>
      </c>
      <c r="J20" s="2"/>
      <c r="K20" s="2"/>
      <c r="L20" s="2" t="s">
        <v>20</v>
      </c>
      <c r="M20" s="29">
        <f>E22</f>
        <v>9.5833333333333339</v>
      </c>
      <c r="N20" s="2" t="s">
        <v>47</v>
      </c>
      <c r="O20" s="2"/>
      <c r="P20" s="2"/>
      <c r="Q20" s="2"/>
      <c r="R20" s="2"/>
      <c r="S20" s="2"/>
    </row>
    <row r="21" spans="1:19" ht="15.75" x14ac:dyDescent="0.25">
      <c r="A21" s="20" t="s">
        <v>2</v>
      </c>
      <c r="B21" s="20">
        <f>SUM(B19:B20)</f>
        <v>52</v>
      </c>
      <c r="C21" s="20">
        <f t="shared" ref="C21:G21" si="3">SUM(C19:C20)</f>
        <v>53.5</v>
      </c>
      <c r="D21" s="20">
        <f t="shared" si="3"/>
        <v>55</v>
      </c>
      <c r="E21" s="20">
        <f t="shared" si="3"/>
        <v>57.5</v>
      </c>
      <c r="F21" s="20">
        <f t="shared" si="3"/>
        <v>64.5</v>
      </c>
      <c r="G21" s="20">
        <f t="shared" si="3"/>
        <v>67.5</v>
      </c>
      <c r="H21" s="21">
        <f>SUM(H19:H20)</f>
        <v>350</v>
      </c>
      <c r="I21" s="2"/>
      <c r="J21" s="2"/>
      <c r="K21" s="2"/>
      <c r="L21" s="2" t="s">
        <v>21</v>
      </c>
      <c r="M21" s="2">
        <f>F22</f>
        <v>10.75</v>
      </c>
      <c r="N21" s="2" t="s">
        <v>47</v>
      </c>
      <c r="O21" s="2"/>
      <c r="P21" s="2"/>
      <c r="Q21" s="2"/>
      <c r="R21" s="2"/>
      <c r="S21" s="2"/>
    </row>
    <row r="22" spans="1:19" ht="15.75" x14ac:dyDescent="0.25">
      <c r="A22" s="28" t="s">
        <v>46</v>
      </c>
      <c r="B22" s="27">
        <f>B21/6</f>
        <v>8.6666666666666661</v>
      </c>
      <c r="C22" s="27">
        <f t="shared" ref="C22:G22" si="4">C21/6</f>
        <v>8.9166666666666661</v>
      </c>
      <c r="D22" s="27">
        <f t="shared" si="4"/>
        <v>9.1666666666666661</v>
      </c>
      <c r="E22" s="27">
        <f t="shared" si="4"/>
        <v>9.5833333333333339</v>
      </c>
      <c r="F22">
        <f t="shared" si="4"/>
        <v>10.75</v>
      </c>
      <c r="G22">
        <f t="shared" si="4"/>
        <v>11.25</v>
      </c>
      <c r="L22" s="2" t="s">
        <v>22</v>
      </c>
      <c r="M22">
        <f>G22</f>
        <v>11.25</v>
      </c>
      <c r="N22" t="s">
        <v>44</v>
      </c>
    </row>
    <row r="23" spans="1:19" ht="15.75" x14ac:dyDescent="0.25">
      <c r="J23" t="s">
        <v>45</v>
      </c>
      <c r="K23">
        <v>4.41</v>
      </c>
      <c r="L23" s="2" t="s">
        <v>41</v>
      </c>
      <c r="M23" s="27">
        <f>K23*(N11/(I3*I2))^0.5</f>
        <v>2.3683173327568143</v>
      </c>
    </row>
  </sheetData>
  <mergeCells count="15">
    <mergeCell ref="A15:B15"/>
    <mergeCell ref="A7:B7"/>
    <mergeCell ref="A6:B6"/>
    <mergeCell ref="A13:B13"/>
    <mergeCell ref="A11:B11"/>
    <mergeCell ref="A10:B10"/>
    <mergeCell ref="A12:B12"/>
    <mergeCell ref="A8:B8"/>
    <mergeCell ref="A9:B9"/>
    <mergeCell ref="A1:B2"/>
    <mergeCell ref="A14:B14"/>
    <mergeCell ref="C1:E1"/>
    <mergeCell ref="A4:B4"/>
    <mergeCell ref="A5:B5"/>
    <mergeCell ref="A3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K6" sqref="K6"/>
    </sheetView>
  </sheetViews>
  <sheetFormatPr defaultColWidth="10" defaultRowHeight="15" x14ac:dyDescent="0.25"/>
  <cols>
    <col min="10" max="10" width="9.28515625" customWidth="1"/>
    <col min="11" max="11" width="11.140625" customWidth="1"/>
  </cols>
  <sheetData>
    <row r="1" spans="1:18" ht="15.75" x14ac:dyDescent="0.25">
      <c r="A1" s="36" t="s">
        <v>0</v>
      </c>
      <c r="B1" s="37"/>
      <c r="C1" s="34" t="s">
        <v>1</v>
      </c>
      <c r="D1" s="34"/>
      <c r="E1" s="34"/>
      <c r="F1" s="25" t="s">
        <v>2</v>
      </c>
      <c r="G1" s="2"/>
      <c r="H1" s="2" t="s">
        <v>29</v>
      </c>
      <c r="I1" s="2">
        <v>6</v>
      </c>
      <c r="J1" s="2"/>
      <c r="K1" s="2"/>
      <c r="L1" s="2"/>
      <c r="M1" s="2"/>
      <c r="N1" s="2"/>
      <c r="O1" s="2"/>
      <c r="P1" s="2"/>
      <c r="Q1" s="2"/>
      <c r="R1" s="2"/>
    </row>
    <row r="2" spans="1:18" ht="15.75" x14ac:dyDescent="0.25">
      <c r="A2" s="36"/>
      <c r="B2" s="37"/>
      <c r="C2" s="26">
        <v>1</v>
      </c>
      <c r="D2" s="26">
        <v>2</v>
      </c>
      <c r="E2" s="26">
        <v>3</v>
      </c>
      <c r="F2" s="25"/>
      <c r="G2" s="2"/>
      <c r="H2" s="2" t="s">
        <v>30</v>
      </c>
      <c r="I2" s="2">
        <v>2</v>
      </c>
      <c r="J2" s="2"/>
      <c r="K2" s="2"/>
      <c r="L2" s="2"/>
      <c r="M2" s="2"/>
      <c r="N2" s="2"/>
      <c r="O2" s="2"/>
      <c r="P2" s="2"/>
      <c r="Q2" s="2"/>
      <c r="R2" s="2"/>
    </row>
    <row r="3" spans="1:18" ht="15.75" x14ac:dyDescent="0.25">
      <c r="A3" s="35" t="s">
        <v>3</v>
      </c>
      <c r="B3" s="35"/>
      <c r="C3" s="6">
        <v>12.3</v>
      </c>
      <c r="D3" s="6">
        <v>9.8000000000000007</v>
      </c>
      <c r="E3" s="6">
        <v>9.9</v>
      </c>
      <c r="F3" s="6">
        <f t="shared" ref="F3:F14" si="0">SUM(C3:E3)</f>
        <v>32</v>
      </c>
      <c r="G3" s="2"/>
      <c r="H3" s="2" t="s">
        <v>35</v>
      </c>
      <c r="I3" s="2">
        <v>3</v>
      </c>
      <c r="J3" s="2"/>
      <c r="K3" s="2"/>
      <c r="L3" s="2" t="s">
        <v>34</v>
      </c>
      <c r="M3" s="2"/>
      <c r="N3" s="2"/>
      <c r="O3" s="2"/>
      <c r="P3" s="2"/>
      <c r="Q3" s="2"/>
      <c r="R3" s="2"/>
    </row>
    <row r="4" spans="1:18" ht="15.75" x14ac:dyDescent="0.25">
      <c r="A4" s="33" t="s">
        <v>4</v>
      </c>
      <c r="B4" s="33"/>
      <c r="C4" s="14">
        <v>12.7</v>
      </c>
      <c r="D4" s="14">
        <v>11</v>
      </c>
      <c r="E4" s="14">
        <v>12</v>
      </c>
      <c r="F4" s="14">
        <f t="shared" si="0"/>
        <v>35.700000000000003</v>
      </c>
      <c r="G4" s="2"/>
      <c r="H4" s="2" t="s">
        <v>16</v>
      </c>
      <c r="I4" s="7">
        <f>F15^2/36</f>
        <v>5572.6225000000013</v>
      </c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33" t="s">
        <v>5</v>
      </c>
      <c r="B5" s="33"/>
      <c r="C5" s="14">
        <v>13.5</v>
      </c>
      <c r="D5" s="14">
        <v>10.5</v>
      </c>
      <c r="E5" s="14">
        <v>12.5</v>
      </c>
      <c r="F5" s="14">
        <f t="shared" si="0"/>
        <v>36.5</v>
      </c>
      <c r="G5" s="2"/>
      <c r="H5" s="2"/>
      <c r="I5" s="2"/>
      <c r="J5" s="2"/>
      <c r="K5" s="9" t="s">
        <v>25</v>
      </c>
      <c r="L5" s="9" t="s">
        <v>36</v>
      </c>
      <c r="M5" s="9" t="s">
        <v>26</v>
      </c>
      <c r="N5" s="9" t="s">
        <v>27</v>
      </c>
      <c r="O5" s="9" t="s">
        <v>37</v>
      </c>
      <c r="P5" s="9"/>
      <c r="Q5" s="9" t="s">
        <v>38</v>
      </c>
      <c r="R5" s="9" t="s">
        <v>39</v>
      </c>
    </row>
    <row r="6" spans="1:18" ht="15.75" x14ac:dyDescent="0.25">
      <c r="A6" s="33" t="s">
        <v>6</v>
      </c>
      <c r="B6" s="33"/>
      <c r="C6" s="14">
        <v>12.5</v>
      </c>
      <c r="D6" s="14">
        <v>12.2</v>
      </c>
      <c r="E6" s="14">
        <v>13</v>
      </c>
      <c r="F6" s="14">
        <f t="shared" si="0"/>
        <v>37.700000000000003</v>
      </c>
      <c r="G6" s="2"/>
      <c r="H6" s="2"/>
      <c r="I6" s="2"/>
      <c r="J6" s="2"/>
      <c r="K6" s="10" t="s">
        <v>28</v>
      </c>
      <c r="L6" s="11">
        <v>2</v>
      </c>
      <c r="M6" s="12">
        <f>SUMSQ(C15:E15)/12-I4</f>
        <v>3.1116666666666788</v>
      </c>
      <c r="N6" s="12">
        <f>M6/L6</f>
        <v>1.5558333333333394</v>
      </c>
      <c r="O6" s="12">
        <f>N6/N11</f>
        <v>0.97474963216100474</v>
      </c>
      <c r="P6" s="13" t="str">
        <f>IF(O6&lt;Q6,"tn",IF(O6&lt;R6,"*","**"))</f>
        <v>tn</v>
      </c>
      <c r="Q6" s="12">
        <f>FINV(0.05,L6,L11)</f>
        <v>3.4433567793667246</v>
      </c>
      <c r="R6" s="12">
        <f>FINV(0.01,L6,L11)</f>
        <v>5.7190219124822725</v>
      </c>
    </row>
    <row r="7" spans="1:18" ht="15.75" x14ac:dyDescent="0.25">
      <c r="A7" s="33" t="s">
        <v>7</v>
      </c>
      <c r="B7" s="33"/>
      <c r="C7" s="14">
        <v>11.5</v>
      </c>
      <c r="D7" s="14">
        <v>15</v>
      </c>
      <c r="E7" s="14">
        <v>13</v>
      </c>
      <c r="F7" s="14">
        <f t="shared" si="0"/>
        <v>39.5</v>
      </c>
      <c r="G7" s="2"/>
      <c r="H7" s="2"/>
      <c r="I7" s="2"/>
      <c r="J7" s="2"/>
      <c r="K7" s="10" t="s">
        <v>40</v>
      </c>
      <c r="L7" s="11">
        <f>6*2-1</f>
        <v>11</v>
      </c>
      <c r="M7" s="12">
        <f>SUMSQ(F3:F14)/3-I4</f>
        <v>27.34083333333183</v>
      </c>
      <c r="N7" s="12">
        <f>M7/L7</f>
        <v>2.4855303030301665</v>
      </c>
      <c r="O7" s="12">
        <f>N7/N11</f>
        <v>1.5572167639659407</v>
      </c>
      <c r="P7" s="13" t="str">
        <f t="shared" ref="P7:P10" si="1">IF(O7&lt;Q7,"tn",IF(O7&lt;R7,"*","**"))</f>
        <v>tn</v>
      </c>
      <c r="Q7" s="12">
        <f>FINV(0.05,L7,L11)</f>
        <v>2.2585183566229916</v>
      </c>
      <c r="R7" s="12">
        <f>FINV(0.01,L7,L11)</f>
        <v>3.1837421959607717</v>
      </c>
    </row>
    <row r="8" spans="1:18" ht="15.75" x14ac:dyDescent="0.25">
      <c r="A8" s="33" t="s">
        <v>8</v>
      </c>
      <c r="B8" s="33"/>
      <c r="C8" s="14">
        <v>15</v>
      </c>
      <c r="D8" s="14">
        <v>13.2</v>
      </c>
      <c r="E8" s="14">
        <v>14</v>
      </c>
      <c r="F8" s="14">
        <f t="shared" si="0"/>
        <v>42.2</v>
      </c>
      <c r="G8" s="2"/>
      <c r="H8" s="2"/>
      <c r="I8" s="2"/>
      <c r="J8" s="2"/>
      <c r="K8" s="10" t="s">
        <v>29</v>
      </c>
      <c r="L8" s="11">
        <f>6-1</f>
        <v>5</v>
      </c>
      <c r="M8" s="12">
        <f>SUMSQ(B21:G21)/6-I4</f>
        <v>25.559166666665078</v>
      </c>
      <c r="N8" s="12">
        <f>M8/L8</f>
        <v>5.1118333333330153</v>
      </c>
      <c r="O8" s="12">
        <f>N8/N11</f>
        <v>3.202629455598093</v>
      </c>
      <c r="P8" s="13" t="str">
        <f t="shared" si="1"/>
        <v>*</v>
      </c>
      <c r="Q8" s="12">
        <f>FINV(0.05,L8,L11)</f>
        <v>2.6612739171180357</v>
      </c>
      <c r="R8" s="12">
        <f>FINV(0.01,L8,L11)</f>
        <v>3.9879632231269468</v>
      </c>
    </row>
    <row r="9" spans="1:18" ht="15.75" x14ac:dyDescent="0.25">
      <c r="A9" s="33" t="s">
        <v>9</v>
      </c>
      <c r="B9" s="33"/>
      <c r="C9" s="14">
        <v>11.5</v>
      </c>
      <c r="D9" s="14">
        <v>10</v>
      </c>
      <c r="E9" s="14">
        <v>12.5</v>
      </c>
      <c r="F9" s="14">
        <f t="shared" si="0"/>
        <v>34</v>
      </c>
      <c r="G9" s="2"/>
      <c r="H9" s="2"/>
      <c r="I9" s="2"/>
      <c r="J9" s="2"/>
      <c r="K9" s="10" t="s">
        <v>30</v>
      </c>
      <c r="L9" s="11">
        <f>2-1</f>
        <v>1</v>
      </c>
      <c r="M9" s="12">
        <f>SUMSQ(H19:H20)/18-I4</f>
        <v>1.3611111110549245E-2</v>
      </c>
      <c r="N9" s="12">
        <f>M9/L9</f>
        <v>1.3611111110549245E-2</v>
      </c>
      <c r="O9" s="12">
        <f>N9/N11</f>
        <v>8.5275365066804863E-3</v>
      </c>
      <c r="P9" s="13" t="str">
        <f t="shared" si="1"/>
        <v>tn</v>
      </c>
      <c r="Q9" s="12">
        <f>FINV(0.05,L9,L11)</f>
        <v>4.3009495017776587</v>
      </c>
      <c r="R9" s="12">
        <f>FINV(0.01,L9,L11)</f>
        <v>7.9453857291700425</v>
      </c>
    </row>
    <row r="10" spans="1:18" ht="15.75" x14ac:dyDescent="0.25">
      <c r="A10" s="33" t="s">
        <v>10</v>
      </c>
      <c r="B10" s="33"/>
      <c r="C10" s="14">
        <v>11.5</v>
      </c>
      <c r="D10" s="14">
        <v>13</v>
      </c>
      <c r="E10" s="14">
        <v>12</v>
      </c>
      <c r="F10" s="14">
        <f t="shared" si="0"/>
        <v>36.5</v>
      </c>
      <c r="G10" s="2"/>
      <c r="H10" s="2"/>
      <c r="I10" s="2"/>
      <c r="J10" s="2"/>
      <c r="K10" s="10" t="s">
        <v>31</v>
      </c>
      <c r="L10" s="11">
        <f>L8*L9</f>
        <v>5</v>
      </c>
      <c r="M10" s="12">
        <f>M7-M8-M9</f>
        <v>1.7680555555562023</v>
      </c>
      <c r="N10" s="12">
        <f t="shared" ref="N10:N11" si="2">M10/L10</f>
        <v>0.35361111111124044</v>
      </c>
      <c r="O10" s="12">
        <f>N10/N11</f>
        <v>0.2215419178256397</v>
      </c>
      <c r="P10" s="13" t="str">
        <f t="shared" si="1"/>
        <v>tn</v>
      </c>
      <c r="Q10" s="12">
        <f>FINV(0.05,L10,L11)</f>
        <v>2.6612739171180357</v>
      </c>
      <c r="R10" s="12">
        <f>FINV(0.01,L10,L11)</f>
        <v>3.9879632231269468</v>
      </c>
    </row>
    <row r="11" spans="1:18" ht="15.75" x14ac:dyDescent="0.25">
      <c r="A11" s="33" t="s">
        <v>11</v>
      </c>
      <c r="B11" s="33"/>
      <c r="C11" s="14">
        <v>12</v>
      </c>
      <c r="D11" s="14">
        <v>12.5</v>
      </c>
      <c r="E11" s="14">
        <v>13</v>
      </c>
      <c r="F11" s="14">
        <f t="shared" si="0"/>
        <v>37.5</v>
      </c>
      <c r="G11" s="2"/>
      <c r="H11" s="2"/>
      <c r="I11" s="2"/>
      <c r="J11" s="2"/>
      <c r="K11" s="10" t="s">
        <v>32</v>
      </c>
      <c r="L11" s="11">
        <f>L12-L6-L7</f>
        <v>22</v>
      </c>
      <c r="M11" s="12">
        <f>M12-M6-M7</f>
        <v>35.114999999999782</v>
      </c>
      <c r="N11" s="12">
        <f t="shared" si="2"/>
        <v>1.5961363636363537</v>
      </c>
      <c r="O11" s="12"/>
      <c r="P11" s="10"/>
      <c r="Q11" s="10"/>
      <c r="R11" s="10"/>
    </row>
    <row r="12" spans="1:18" ht="15.75" x14ac:dyDescent="0.25">
      <c r="A12" s="33" t="s">
        <v>12</v>
      </c>
      <c r="B12" s="33"/>
      <c r="C12" s="14">
        <v>13.5</v>
      </c>
      <c r="D12" s="14">
        <v>13</v>
      </c>
      <c r="E12" s="14">
        <v>11.2</v>
      </c>
      <c r="F12" s="14">
        <f t="shared" si="0"/>
        <v>37.700000000000003</v>
      </c>
      <c r="G12" s="2"/>
      <c r="H12" s="2"/>
      <c r="I12" s="2"/>
      <c r="J12" s="2"/>
      <c r="K12" s="15" t="s">
        <v>33</v>
      </c>
      <c r="L12" s="16">
        <f>6*2*3-1</f>
        <v>35</v>
      </c>
      <c r="M12" s="17">
        <f>SUMSQ(C3:E14)-I4</f>
        <v>65.56749999999829</v>
      </c>
      <c r="N12" s="15"/>
      <c r="O12" s="15"/>
      <c r="P12" s="15"/>
      <c r="Q12" s="15"/>
      <c r="R12" s="15"/>
    </row>
    <row r="13" spans="1:18" ht="15.75" x14ac:dyDescent="0.25">
      <c r="A13" s="33" t="s">
        <v>13</v>
      </c>
      <c r="B13" s="33"/>
      <c r="C13" s="14">
        <v>12.2</v>
      </c>
      <c r="D13" s="14">
        <v>12.1</v>
      </c>
      <c r="E13" s="14">
        <v>14</v>
      </c>
      <c r="F13" s="14">
        <f t="shared" si="0"/>
        <v>38.299999999999997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15.75" x14ac:dyDescent="0.25">
      <c r="A14" s="33" t="s">
        <v>14</v>
      </c>
      <c r="B14" s="33"/>
      <c r="C14" s="14">
        <v>12</v>
      </c>
      <c r="D14" s="14">
        <v>12.3</v>
      </c>
      <c r="E14" s="14">
        <v>16</v>
      </c>
      <c r="F14" s="14">
        <f t="shared" si="0"/>
        <v>40.299999999999997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5.75" x14ac:dyDescent="0.25">
      <c r="A15" s="33" t="s">
        <v>15</v>
      </c>
      <c r="B15" s="33"/>
      <c r="C15" s="14">
        <f>SUM(C3:C14)</f>
        <v>150.19999999999999</v>
      </c>
      <c r="D15" s="14">
        <f t="shared" ref="D15:E15" si="3">SUM(D3:D14)</f>
        <v>144.60000000000002</v>
      </c>
      <c r="E15" s="14">
        <f t="shared" si="3"/>
        <v>153.10000000000002</v>
      </c>
      <c r="F15" s="18">
        <f>SUM(F3:F14)</f>
        <v>447.90000000000003</v>
      </c>
      <c r="G15" s="2"/>
      <c r="H15" s="2" t="s">
        <v>34</v>
      </c>
      <c r="I15" s="2"/>
      <c r="J15" s="2"/>
      <c r="K15" s="2"/>
      <c r="L15" s="2"/>
      <c r="M15" s="2" t="s">
        <v>40</v>
      </c>
      <c r="N15" s="2"/>
      <c r="O15" s="2"/>
      <c r="P15" s="2"/>
      <c r="Q15" s="2"/>
      <c r="R15" s="2"/>
    </row>
    <row r="16" spans="1:18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 t="s">
        <v>34</v>
      </c>
      <c r="M16" s="2" t="s">
        <v>29</v>
      </c>
      <c r="N16" s="2"/>
      <c r="O16" s="2"/>
      <c r="P16" s="2"/>
      <c r="Q16" s="2"/>
      <c r="R16" s="2"/>
    </row>
    <row r="17" spans="1:18" ht="15.7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 t="s">
        <v>17</v>
      </c>
      <c r="N17" s="2">
        <f>B22</f>
        <v>11</v>
      </c>
      <c r="O17" s="2" t="s">
        <v>43</v>
      </c>
      <c r="P17" s="29">
        <f>N17+N23</f>
        <v>13.274562947529194</v>
      </c>
      <c r="Q17" s="2"/>
      <c r="R17" s="2"/>
    </row>
    <row r="18" spans="1:18" ht="15.75" x14ac:dyDescent="0.25">
      <c r="A18" s="19"/>
      <c r="B18" s="20" t="s">
        <v>17</v>
      </c>
      <c r="C18" s="20" t="s">
        <v>18</v>
      </c>
      <c r="D18" s="20" t="s">
        <v>19</v>
      </c>
      <c r="E18" s="20" t="s">
        <v>20</v>
      </c>
      <c r="F18" s="20" t="s">
        <v>21</v>
      </c>
      <c r="G18" s="20" t="s">
        <v>22</v>
      </c>
      <c r="H18" s="20" t="s">
        <v>2</v>
      </c>
      <c r="I18" s="30" t="s">
        <v>46</v>
      </c>
      <c r="J18" s="2"/>
      <c r="K18" s="2"/>
      <c r="L18" s="2"/>
      <c r="M18" s="2" t="s">
        <v>18</v>
      </c>
      <c r="N18" s="29">
        <f>C22</f>
        <v>12.033333333333333</v>
      </c>
      <c r="O18" s="2" t="s">
        <v>47</v>
      </c>
      <c r="P18" s="29">
        <f>N18+N23</f>
        <v>14.307896280862527</v>
      </c>
      <c r="Q18" s="2"/>
      <c r="R18" s="2"/>
    </row>
    <row r="19" spans="1:18" ht="15.75" x14ac:dyDescent="0.25">
      <c r="A19" s="20" t="s">
        <v>23</v>
      </c>
      <c r="B19" s="20">
        <f>SUM(C3:E3)</f>
        <v>32</v>
      </c>
      <c r="C19" s="20">
        <f>SUM(C4:E4)</f>
        <v>35.700000000000003</v>
      </c>
      <c r="D19" s="20">
        <f>SUM(C5:E5)</f>
        <v>36.5</v>
      </c>
      <c r="E19" s="20">
        <f>SUM(C6:E6)</f>
        <v>37.700000000000003</v>
      </c>
      <c r="F19" s="20">
        <f>SUM(C7:E7)</f>
        <v>39.5</v>
      </c>
      <c r="G19" s="20">
        <f>SUM(C8:E8)</f>
        <v>42.2</v>
      </c>
      <c r="H19" s="20">
        <f>SUM(B19:G19)</f>
        <v>223.60000000000002</v>
      </c>
      <c r="I19" s="29">
        <f>H19/18</f>
        <v>12.422222222222224</v>
      </c>
      <c r="J19" s="2"/>
      <c r="K19" s="2"/>
      <c r="L19" s="2"/>
      <c r="M19" s="2" t="s">
        <v>19</v>
      </c>
      <c r="N19" s="29">
        <f>D22</f>
        <v>12.333333333333334</v>
      </c>
      <c r="O19" s="2" t="s">
        <v>47</v>
      </c>
      <c r="P19" s="2"/>
      <c r="Q19" s="2"/>
      <c r="R19" s="2"/>
    </row>
    <row r="20" spans="1:18" ht="15.75" x14ac:dyDescent="0.25">
      <c r="A20" s="20" t="s">
        <v>24</v>
      </c>
      <c r="B20" s="20">
        <f>SUM(C9:E9)</f>
        <v>34</v>
      </c>
      <c r="C20" s="20">
        <f>SUM(C10:E10)</f>
        <v>36.5</v>
      </c>
      <c r="D20" s="20">
        <f>SUM(C11:E11)</f>
        <v>37.5</v>
      </c>
      <c r="E20" s="20">
        <f>SUM(C12:E12)</f>
        <v>37.700000000000003</v>
      </c>
      <c r="F20" s="20">
        <f>SUM(C13:E13)</f>
        <v>38.299999999999997</v>
      </c>
      <c r="G20" s="20">
        <f>SUM(C14:E14)</f>
        <v>40.299999999999997</v>
      </c>
      <c r="H20" s="20">
        <f>SUM(B20:G20)</f>
        <v>224.3</v>
      </c>
      <c r="I20" s="29">
        <f>H20/18</f>
        <v>12.461111111111112</v>
      </c>
      <c r="J20" s="2"/>
      <c r="K20" s="2"/>
      <c r="L20" s="2"/>
      <c r="M20" s="2" t="s">
        <v>20</v>
      </c>
      <c r="N20" s="29">
        <f>E22</f>
        <v>12.566666666666668</v>
      </c>
      <c r="O20" s="2" t="s">
        <v>47</v>
      </c>
      <c r="P20" s="2"/>
      <c r="Q20" s="2"/>
      <c r="R20" s="2"/>
    </row>
    <row r="21" spans="1:18" ht="15.75" x14ac:dyDescent="0.25">
      <c r="A21" s="20" t="s">
        <v>2</v>
      </c>
      <c r="B21" s="20">
        <f>SUM(B19:B20)</f>
        <v>66</v>
      </c>
      <c r="C21" s="20">
        <f t="shared" ref="C21:G21" si="4">SUM(C19:C20)</f>
        <v>72.2</v>
      </c>
      <c r="D21" s="20">
        <f t="shared" si="4"/>
        <v>74</v>
      </c>
      <c r="E21" s="20">
        <f t="shared" si="4"/>
        <v>75.400000000000006</v>
      </c>
      <c r="F21" s="20">
        <f t="shared" si="4"/>
        <v>77.8</v>
      </c>
      <c r="G21" s="20">
        <f t="shared" si="4"/>
        <v>82.5</v>
      </c>
      <c r="H21" s="21">
        <f>SUM(H19:H20)</f>
        <v>447.90000000000003</v>
      </c>
      <c r="I21" s="2"/>
      <c r="J21" s="2"/>
      <c r="K21" s="2"/>
      <c r="L21" s="2"/>
      <c r="M21" s="2" t="s">
        <v>21</v>
      </c>
      <c r="N21" s="29">
        <f>F22</f>
        <v>12.966666666666667</v>
      </c>
      <c r="O21" s="2" t="s">
        <v>47</v>
      </c>
      <c r="P21" s="2"/>
      <c r="Q21" s="2"/>
      <c r="R21" s="2"/>
    </row>
    <row r="22" spans="1:18" ht="15.75" x14ac:dyDescent="0.25">
      <c r="A22" s="28" t="s">
        <v>46</v>
      </c>
      <c r="B22">
        <f>B21/6</f>
        <v>11</v>
      </c>
      <c r="C22" s="27">
        <f t="shared" ref="C22:G22" si="5">C21/6</f>
        <v>12.033333333333333</v>
      </c>
      <c r="D22" s="27">
        <f t="shared" si="5"/>
        <v>12.333333333333334</v>
      </c>
      <c r="E22" s="27">
        <f t="shared" si="5"/>
        <v>12.566666666666668</v>
      </c>
      <c r="F22" s="27">
        <f t="shared" si="5"/>
        <v>12.966666666666667</v>
      </c>
      <c r="G22">
        <f t="shared" si="5"/>
        <v>13.75</v>
      </c>
      <c r="M22" s="2" t="s">
        <v>22</v>
      </c>
      <c r="N22">
        <f>G22</f>
        <v>13.75</v>
      </c>
      <c r="O22" t="s">
        <v>44</v>
      </c>
    </row>
    <row r="23" spans="1:18" ht="15.75" x14ac:dyDescent="0.25">
      <c r="K23" t="s">
        <v>45</v>
      </c>
      <c r="L23">
        <v>4.41</v>
      </c>
      <c r="M23" s="2" t="s">
        <v>41</v>
      </c>
      <c r="N23" s="27">
        <f>L23*(N11/(I3*I2))^0.5</f>
        <v>2.2745629475291942</v>
      </c>
    </row>
  </sheetData>
  <mergeCells count="15">
    <mergeCell ref="A15:B15"/>
    <mergeCell ref="A7:B7"/>
    <mergeCell ref="A6:B6"/>
    <mergeCell ref="A13:B13"/>
    <mergeCell ref="A11:B11"/>
    <mergeCell ref="A10:B10"/>
    <mergeCell ref="A12:B12"/>
    <mergeCell ref="A8:B8"/>
    <mergeCell ref="A9:B9"/>
    <mergeCell ref="A1:B2"/>
    <mergeCell ref="A14:B14"/>
    <mergeCell ref="C1:E1"/>
    <mergeCell ref="A4:B4"/>
    <mergeCell ref="A5:B5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 HST </vt:lpstr>
      <vt:lpstr>14 HST</vt:lpstr>
      <vt:lpstr>21 HST</vt:lpstr>
      <vt:lpstr>28 HST</vt:lpstr>
      <vt:lpstr>35 HST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Lika</dc:creator>
  <cp:lastModifiedBy>Mbak Lika</cp:lastModifiedBy>
  <dcterms:created xsi:type="dcterms:W3CDTF">2022-12-10T12:01:11Z</dcterms:created>
  <dcterms:modified xsi:type="dcterms:W3CDTF">2023-02-20T04:51:49Z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bd43d0f2c66e4812adbe533b0b82af53</vt:lpwstr>
  </property>
</Properties>
</file>